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9.xml" ContentType="application/vnd.openxmlformats-officedocument.drawing+xml"/>
  <Override PartName="/xl/charts/chart48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C:\DATA\PH\Analytická komise\sber_ukazatele_VZP_vypocty\vypočty_2022_IIp\"/>
    </mc:Choice>
  </mc:AlternateContent>
  <xr:revisionPtr revIDLastSave="0" documentId="13_ncr:1_{CB331EE8-E6C0-4B18-B479-A797972B2CFF}" xr6:coauthVersionLast="36" xr6:coauthVersionMax="47" xr10:uidLastSave="{00000000-0000-0000-0000-000000000000}"/>
  <bookViews>
    <workbookView xWindow="-105" yWindow="-105" windowWidth="23250" windowHeight="12720" tabRatio="851" activeTab="4" xr2:uid="{00000000-000D-0000-FFFF-FFFF00000000}"/>
  </bookViews>
  <sheets>
    <sheet name="Tabulka 1,2,3" sheetId="10" r:id="rId1"/>
    <sheet name="Graf 1,2,3" sheetId="12" r:id="rId2"/>
    <sheet name="Tabulka 4a)b)" sheetId="13" r:id="rId3"/>
    <sheet name="Graf 4a)b)" sheetId="14" r:id="rId4"/>
    <sheet name="Tabulka 5" sheetId="6" r:id="rId5"/>
    <sheet name="Graf 5" sheetId="3" r:id="rId6"/>
    <sheet name="Graf 6" sheetId="17" r:id="rId7"/>
    <sheet name="Graf 7" sheetId="4" r:id="rId8"/>
    <sheet name="Graf 8" sheetId="8" r:id="rId9"/>
    <sheet name="Graf 9a až 9o" sheetId="7" r:id="rId10"/>
    <sheet name="Graf 10a)b)" sheetId="16" r:id="rId11"/>
    <sheet name="Graf 11" sheetId="15" r:id="rId12"/>
    <sheet name="NETISKNOUT_vst.data" sheetId="2" state="hidden" r:id="rId13"/>
  </sheets>
  <definedNames>
    <definedName name="_xlnm.Print_Titles" localSheetId="8">'Graf 8'!$1:$4</definedName>
    <definedName name="_xlnm.Print_Titles" localSheetId="9">'Graf 9a až 9o'!$1:$2</definedName>
    <definedName name="_xlnm.Print_Area" localSheetId="1">'Graf 1,2,3'!$A$1:$K$70</definedName>
    <definedName name="_xlnm.Print_Area" localSheetId="10">'Graf 10a)b)'!$A$1:$K$55</definedName>
    <definedName name="_xlnm.Print_Area" localSheetId="11">'Graf 11'!$A$1:$N$32</definedName>
    <definedName name="_xlnm.Print_Area" localSheetId="3">'Graf 4a)b)'!$A$1:$I$51</definedName>
    <definedName name="_xlnm.Print_Area" localSheetId="5">'Graf 5'!$A$1:$P$37</definedName>
    <definedName name="_xlnm.Print_Area" localSheetId="6">'Graf 6'!$A$1:$O$35</definedName>
    <definedName name="_xlnm.Print_Area" localSheetId="7">'Graf 7'!$A$1:$Q$37</definedName>
    <definedName name="_xlnm.Print_Area" localSheetId="8">'Graf 8'!$A$1:$Q$323</definedName>
    <definedName name="_xlnm.Print_Area" localSheetId="9">'Graf 9a až 9o'!$A$1:$U$127</definedName>
    <definedName name="_xlnm.Print_Area" localSheetId="12">NETISKNOUT_vst.data!$A$59:$J$73</definedName>
    <definedName name="_xlnm.Print_Area" localSheetId="0">'Tabulka 1,2,3'!$A$1:$AZ$28</definedName>
    <definedName name="_xlnm.Print_Area" localSheetId="2">'Tabulka 4a)b)'!$A$1:$AA$26</definedName>
    <definedName name="_xlnm.Print_Area" localSheetId="4">'Tabulka 5'!$A$1:$BA$75</definedName>
  </definedNames>
  <calcPr calcId="191029"/>
</workbook>
</file>

<file path=xl/calcChain.xml><?xml version="1.0" encoding="utf-8"?>
<calcChain xmlns="http://schemas.openxmlformats.org/spreadsheetml/2006/main">
  <c r="Z152" i="2" l="1"/>
  <c r="Z153" i="2"/>
  <c r="AY80" i="2"/>
  <c r="AY81" i="2"/>
  <c r="AY84" i="2"/>
  <c r="AY85" i="2"/>
  <c r="AY88" i="2"/>
  <c r="AY89" i="2"/>
  <c r="AY92" i="2"/>
  <c r="AY93" i="2"/>
  <c r="AY96" i="2"/>
  <c r="AY97" i="2"/>
  <c r="AY100" i="2"/>
  <c r="AY101" i="2"/>
  <c r="AY104" i="2"/>
  <c r="AY105" i="2"/>
  <c r="AY108" i="2"/>
  <c r="AY109" i="2"/>
  <c r="AY112" i="2"/>
  <c r="AY113" i="2"/>
  <c r="AY116" i="2"/>
  <c r="AY117" i="2"/>
  <c r="AY120" i="2"/>
  <c r="AY121" i="2"/>
  <c r="AY124" i="2"/>
  <c r="AY125" i="2"/>
  <c r="AY128" i="2"/>
  <c r="AY129" i="2"/>
  <c r="AY132" i="2"/>
  <c r="AY133" i="2"/>
  <c r="AY139" i="2"/>
  <c r="AY140" i="2"/>
  <c r="AY141" i="2"/>
  <c r="AY144" i="2"/>
  <c r="AY145" i="2"/>
  <c r="AY146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AY3" i="2"/>
  <c r="AY4" i="2"/>
  <c r="AY5" i="2"/>
  <c r="AY6" i="2"/>
  <c r="AY7" i="2"/>
  <c r="AY142" i="2" l="1"/>
  <c r="Z57" i="2"/>
  <c r="Z63" i="2" s="1"/>
  <c r="Z20" i="13"/>
  <c r="Z23" i="13" s="1"/>
  <c r="Z60" i="2" l="1"/>
  <c r="Z62" i="2"/>
  <c r="Z66" i="2"/>
  <c r="Z61" i="2"/>
  <c r="Z65" i="2"/>
  <c r="Z69" i="2"/>
  <c r="Z73" i="2"/>
  <c r="Z70" i="2"/>
  <c r="Z64" i="2"/>
  <c r="Z67" i="2"/>
  <c r="Z68" i="2"/>
  <c r="Z71" i="2"/>
  <c r="Z72" i="2"/>
  <c r="Z22" i="13"/>
  <c r="AA6" i="13" l="1"/>
  <c r="Z6" i="13"/>
  <c r="Z9" i="13" s="1"/>
  <c r="AA9" i="13" l="1"/>
  <c r="AA8" i="13"/>
  <c r="Z8" i="13"/>
  <c r="AZ18" i="10" l="1"/>
  <c r="AZ17" i="10"/>
  <c r="AZ16" i="10"/>
  <c r="AZ15" i="10"/>
  <c r="AZ29" i="6"/>
  <c r="BA29" i="6"/>
  <c r="AY15" i="10" l="1"/>
  <c r="AX80" i="2"/>
  <c r="AX81" i="2"/>
  <c r="AX84" i="2"/>
  <c r="AX85" i="2"/>
  <c r="AX88" i="2"/>
  <c r="AX89" i="2"/>
  <c r="AX92" i="2"/>
  <c r="AX93" i="2"/>
  <c r="AX96" i="2"/>
  <c r="AX97" i="2"/>
  <c r="AX100" i="2"/>
  <c r="AX101" i="2"/>
  <c r="AX104" i="2"/>
  <c r="AX105" i="2"/>
  <c r="AX108" i="2"/>
  <c r="AX109" i="2"/>
  <c r="AX112" i="2"/>
  <c r="AX113" i="2"/>
  <c r="AX116" i="2"/>
  <c r="AX117" i="2"/>
  <c r="AX120" i="2"/>
  <c r="AX121" i="2"/>
  <c r="AX124" i="2"/>
  <c r="AX125" i="2"/>
  <c r="AX128" i="2"/>
  <c r="AX129" i="2"/>
  <c r="AX132" i="2"/>
  <c r="AX133" i="2"/>
  <c r="AX139" i="2"/>
  <c r="AX140" i="2"/>
  <c r="AX141" i="2"/>
  <c r="AX144" i="2"/>
  <c r="AX145" i="2"/>
  <c r="AX146" i="2"/>
  <c r="AX3" i="2"/>
  <c r="X23" i="2" s="1"/>
  <c r="AX4" i="2"/>
  <c r="X24" i="2" s="1"/>
  <c r="AX5" i="2"/>
  <c r="X25" i="2" s="1"/>
  <c r="AX6" i="2"/>
  <c r="X26" i="2" s="1"/>
  <c r="AX7" i="2"/>
  <c r="X27" i="2" s="1"/>
  <c r="X28" i="2" l="1"/>
  <c r="AX142" i="2"/>
  <c r="AY18" i="10"/>
  <c r="AY17" i="10"/>
  <c r="AY16" i="10"/>
  <c r="AW29" i="6"/>
  <c r="AV29" i="6"/>
  <c r="Y153" i="2" l="1"/>
  <c r="Z155" i="2" s="1"/>
  <c r="Y152" i="2"/>
  <c r="X152" i="2"/>
  <c r="AW80" i="2"/>
  <c r="AW81" i="2"/>
  <c r="AW84" i="2"/>
  <c r="AW85" i="2"/>
  <c r="AW88" i="2"/>
  <c r="AW89" i="2"/>
  <c r="AW92" i="2"/>
  <c r="AW93" i="2"/>
  <c r="AW96" i="2"/>
  <c r="AW97" i="2"/>
  <c r="AW100" i="2"/>
  <c r="AW101" i="2"/>
  <c r="AW104" i="2"/>
  <c r="AW105" i="2"/>
  <c r="AW108" i="2"/>
  <c r="AW109" i="2"/>
  <c r="AW112" i="2"/>
  <c r="AW113" i="2"/>
  <c r="AW116" i="2"/>
  <c r="AW117" i="2"/>
  <c r="AW120" i="2"/>
  <c r="AW121" i="2"/>
  <c r="AW124" i="2"/>
  <c r="AW125" i="2"/>
  <c r="AW128" i="2"/>
  <c r="AW129" i="2"/>
  <c r="AW132" i="2"/>
  <c r="AW133" i="2"/>
  <c r="AW139" i="2"/>
  <c r="AW140" i="2"/>
  <c r="AW141" i="2"/>
  <c r="AW144" i="2"/>
  <c r="AW145" i="2"/>
  <c r="AW146" i="2"/>
  <c r="Y44" i="2"/>
  <c r="Y56" i="2"/>
  <c r="Y55" i="2"/>
  <c r="Y54" i="2"/>
  <c r="Y53" i="2"/>
  <c r="Y52" i="2"/>
  <c r="Y51" i="2"/>
  <c r="Y50" i="2"/>
  <c r="Y49" i="2"/>
  <c r="Y48" i="2"/>
  <c r="Y47" i="2"/>
  <c r="Y46" i="2"/>
  <c r="Y45" i="2"/>
  <c r="AW3" i="2"/>
  <c r="AW4" i="2"/>
  <c r="AY14" i="2" s="1"/>
  <c r="AW5" i="2"/>
  <c r="AY15" i="2" s="1"/>
  <c r="AW6" i="2"/>
  <c r="AY16" i="2" s="1"/>
  <c r="AW7" i="2"/>
  <c r="AY17" i="2" s="1"/>
  <c r="Y154" i="2" l="1"/>
  <c r="Z154" i="2"/>
  <c r="AW142" i="2"/>
  <c r="AY13" i="2"/>
  <c r="Y57" i="2"/>
  <c r="Y69" i="2" s="1"/>
  <c r="Y60" i="2" l="1"/>
  <c r="Y65" i="2"/>
  <c r="Y64" i="2"/>
  <c r="Y72" i="2"/>
  <c r="Y62" i="2"/>
  <c r="Y70" i="2"/>
  <c r="Y63" i="2"/>
  <c r="Y73" i="2"/>
  <c r="Y66" i="2"/>
  <c r="Y67" i="2"/>
  <c r="Y71" i="2"/>
  <c r="Y68" i="2"/>
  <c r="Y61" i="2"/>
  <c r="AY29" i="6" l="1"/>
  <c r="Y20" i="13" l="1"/>
  <c r="Y23" i="13" s="1"/>
  <c r="AX18" i="10"/>
  <c r="AX17" i="10"/>
  <c r="AX16" i="10"/>
  <c r="AX15" i="10"/>
  <c r="Y22" i="13" l="1"/>
  <c r="AV146" i="2" l="1"/>
  <c r="AV145" i="2"/>
  <c r="AV144" i="2"/>
  <c r="AV141" i="2"/>
  <c r="AV140" i="2"/>
  <c r="AV139" i="2"/>
  <c r="AV133" i="2"/>
  <c r="AV132" i="2"/>
  <c r="AV129" i="2"/>
  <c r="AV128" i="2"/>
  <c r="AV125" i="2"/>
  <c r="AV124" i="2"/>
  <c r="AV121" i="2"/>
  <c r="AV120" i="2"/>
  <c r="AV117" i="2"/>
  <c r="AV116" i="2"/>
  <c r="AV113" i="2"/>
  <c r="AV112" i="2"/>
  <c r="AV109" i="2"/>
  <c r="AV108" i="2"/>
  <c r="AV105" i="2"/>
  <c r="AV104" i="2"/>
  <c r="AV101" i="2"/>
  <c r="AV100" i="2"/>
  <c r="AV97" i="2"/>
  <c r="AV96" i="2"/>
  <c r="AV93" i="2"/>
  <c r="AV92" i="2"/>
  <c r="AV89" i="2"/>
  <c r="AV88" i="2"/>
  <c r="AV85" i="2"/>
  <c r="AV84" i="2"/>
  <c r="AV81" i="2"/>
  <c r="AV80" i="2"/>
  <c r="AV3" i="2"/>
  <c r="AX13" i="2" s="1"/>
  <c r="AV4" i="2"/>
  <c r="AV5" i="2"/>
  <c r="AV6" i="2"/>
  <c r="AV7" i="2"/>
  <c r="AX29" i="6"/>
  <c r="W27" i="2" l="1"/>
  <c r="X37" i="2" s="1"/>
  <c r="AX17" i="2"/>
  <c r="W24" i="2"/>
  <c r="X34" i="2" s="1"/>
  <c r="AX14" i="2"/>
  <c r="W23" i="2"/>
  <c r="X33" i="2" s="1"/>
  <c r="W26" i="2"/>
  <c r="X36" i="2" s="1"/>
  <c r="AX16" i="2"/>
  <c r="W25" i="2"/>
  <c r="X35" i="2" s="1"/>
  <c r="AX15" i="2"/>
  <c r="AV142" i="2"/>
  <c r="AW18" i="10"/>
  <c r="AW17" i="10"/>
  <c r="AW16" i="10"/>
  <c r="AW15" i="10"/>
  <c r="W28" i="2" l="1"/>
  <c r="X153" i="2"/>
  <c r="X20" i="13"/>
  <c r="X22" i="13" s="1"/>
  <c r="Y6" i="13"/>
  <c r="AV17" i="10"/>
  <c r="AV16" i="10"/>
  <c r="AV15" i="10"/>
  <c r="AV18" i="10"/>
  <c r="Y155" i="2" l="1"/>
  <c r="Y8" i="13"/>
  <c r="Y9" i="13"/>
  <c r="X23" i="13"/>
  <c r="AU139" i="2" l="1"/>
  <c r="AU140" i="2"/>
  <c r="AU141" i="2"/>
  <c r="AU144" i="2"/>
  <c r="AU145" i="2"/>
  <c r="AU146" i="2"/>
  <c r="AU80" i="2"/>
  <c r="AU81" i="2"/>
  <c r="AU84" i="2"/>
  <c r="AU85" i="2"/>
  <c r="AU88" i="2"/>
  <c r="AU89" i="2"/>
  <c r="AU92" i="2"/>
  <c r="AU93" i="2"/>
  <c r="AU96" i="2"/>
  <c r="AU97" i="2"/>
  <c r="AU100" i="2"/>
  <c r="AU101" i="2"/>
  <c r="AU104" i="2"/>
  <c r="AU105" i="2"/>
  <c r="AU108" i="2"/>
  <c r="AU109" i="2"/>
  <c r="AU112" i="2"/>
  <c r="AU113" i="2"/>
  <c r="AU116" i="2"/>
  <c r="AU117" i="2"/>
  <c r="AU120" i="2"/>
  <c r="AU121" i="2"/>
  <c r="AU124" i="2"/>
  <c r="AU125" i="2"/>
  <c r="AU128" i="2"/>
  <c r="AU129" i="2"/>
  <c r="AU132" i="2"/>
  <c r="AU13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AU3" i="2"/>
  <c r="AW13" i="2" s="1"/>
  <c r="AU4" i="2"/>
  <c r="AW14" i="2" s="1"/>
  <c r="AU5" i="2"/>
  <c r="AW15" i="2" s="1"/>
  <c r="AU6" i="2"/>
  <c r="AW16" i="2" s="1"/>
  <c r="AU7" i="2"/>
  <c r="AW17" i="2" s="1"/>
  <c r="AU142" i="2" l="1"/>
  <c r="X57" i="2"/>
  <c r="X63" i="2" s="1"/>
  <c r="AU18" i="10"/>
  <c r="AU17" i="10"/>
  <c r="AU16" i="10"/>
  <c r="AU15" i="10"/>
  <c r="AT146" i="2"/>
  <c r="AT145" i="2"/>
  <c r="AT144" i="2"/>
  <c r="AT141" i="2"/>
  <c r="AT140" i="2"/>
  <c r="AT139" i="2"/>
  <c r="AT133" i="2"/>
  <c r="AT132" i="2"/>
  <c r="AT129" i="2"/>
  <c r="AT128" i="2"/>
  <c r="AT125" i="2"/>
  <c r="AT124" i="2"/>
  <c r="AT121" i="2"/>
  <c r="AT120" i="2"/>
  <c r="AT117" i="2"/>
  <c r="AT116" i="2"/>
  <c r="AT113" i="2"/>
  <c r="AT112" i="2"/>
  <c r="AT109" i="2"/>
  <c r="AT108" i="2"/>
  <c r="AT105" i="2"/>
  <c r="AT104" i="2"/>
  <c r="AT101" i="2"/>
  <c r="AT100" i="2"/>
  <c r="AT97" i="2"/>
  <c r="AT96" i="2"/>
  <c r="AT93" i="2"/>
  <c r="AT92" i="2"/>
  <c r="AT89" i="2"/>
  <c r="AT88" i="2"/>
  <c r="AT85" i="2"/>
  <c r="AT84" i="2"/>
  <c r="AT81" i="2"/>
  <c r="AT80" i="2"/>
  <c r="AT3" i="2"/>
  <c r="AT4" i="2"/>
  <c r="AT5" i="2"/>
  <c r="AT6" i="2"/>
  <c r="AT7" i="2"/>
  <c r="AU29" i="6"/>
  <c r="V23" i="2" l="1"/>
  <c r="W33" i="2" s="1"/>
  <c r="AV13" i="2"/>
  <c r="V24" i="2"/>
  <c r="AV14" i="2"/>
  <c r="V27" i="2"/>
  <c r="W37" i="2" s="1"/>
  <c r="AV17" i="2"/>
  <c r="V26" i="2"/>
  <c r="W36" i="2" s="1"/>
  <c r="AV16" i="2"/>
  <c r="V25" i="2"/>
  <c r="W35" i="2" s="1"/>
  <c r="AV15" i="2"/>
  <c r="X68" i="2"/>
  <c r="X65" i="2"/>
  <c r="X71" i="2"/>
  <c r="X61" i="2"/>
  <c r="X62" i="2"/>
  <c r="X73" i="2"/>
  <c r="X64" i="2"/>
  <c r="X72" i="2"/>
  <c r="X67" i="2"/>
  <c r="X66" i="2"/>
  <c r="X70" i="2"/>
  <c r="X60" i="2"/>
  <c r="X69" i="2"/>
  <c r="AT142" i="2"/>
  <c r="W152" i="2"/>
  <c r="X154" i="2" s="1"/>
  <c r="W153" i="2"/>
  <c r="X155" i="2" s="1"/>
  <c r="W20" i="13"/>
  <c r="W23" i="13" s="1"/>
  <c r="X6" i="13"/>
  <c r="AT15" i="10"/>
  <c r="AS15" i="10"/>
  <c r="AT18" i="10"/>
  <c r="AT17" i="10"/>
  <c r="AT16" i="10"/>
  <c r="V28" i="2" l="1"/>
  <c r="W34" i="2"/>
  <c r="X9" i="13"/>
  <c r="W22" i="13"/>
  <c r="X8" i="13"/>
  <c r="AS146" i="2" l="1"/>
  <c r="AS145" i="2"/>
  <c r="AS144" i="2"/>
  <c r="AS141" i="2"/>
  <c r="AS140" i="2"/>
  <c r="AS139" i="2"/>
  <c r="AS133" i="2"/>
  <c r="AS132" i="2"/>
  <c r="AS129" i="2"/>
  <c r="AS128" i="2"/>
  <c r="AS125" i="2"/>
  <c r="AS124" i="2"/>
  <c r="AS121" i="2"/>
  <c r="AS120" i="2"/>
  <c r="AS117" i="2"/>
  <c r="AS116" i="2"/>
  <c r="AS113" i="2"/>
  <c r="AS112" i="2"/>
  <c r="AS109" i="2"/>
  <c r="AS108" i="2"/>
  <c r="AS105" i="2"/>
  <c r="AS104" i="2"/>
  <c r="AS101" i="2"/>
  <c r="AS100" i="2"/>
  <c r="AS97" i="2"/>
  <c r="AS96" i="2"/>
  <c r="AS93" i="2"/>
  <c r="AS92" i="2"/>
  <c r="AS89" i="2"/>
  <c r="AS88" i="2"/>
  <c r="AS85" i="2"/>
  <c r="AS84" i="2"/>
  <c r="AS81" i="2"/>
  <c r="AS80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AS7" i="2"/>
  <c r="AU17" i="2" s="1"/>
  <c r="AS6" i="2"/>
  <c r="AU16" i="2" s="1"/>
  <c r="AS5" i="2"/>
  <c r="AU15" i="2" s="1"/>
  <c r="AS4" i="2"/>
  <c r="AU14" i="2" s="1"/>
  <c r="AS3" i="2"/>
  <c r="AU13" i="2" s="1"/>
  <c r="AS142" i="2" l="1"/>
  <c r="W57" i="2"/>
  <c r="W73" i="2" s="1"/>
  <c r="AT29" i="6"/>
  <c r="W60" i="2" l="1"/>
  <c r="W65" i="2"/>
  <c r="W70" i="2"/>
  <c r="W67" i="2"/>
  <c r="W62" i="2"/>
  <c r="W69" i="2"/>
  <c r="W63" i="2"/>
  <c r="W64" i="2"/>
  <c r="W66" i="2"/>
  <c r="W71" i="2"/>
  <c r="W61" i="2"/>
  <c r="W68" i="2"/>
  <c r="W72" i="2"/>
  <c r="AS18" i="10"/>
  <c r="AS17" i="10"/>
  <c r="AS16" i="10"/>
  <c r="AR80" i="2" l="1"/>
  <c r="AR81" i="2"/>
  <c r="AR84" i="2"/>
  <c r="AR85" i="2"/>
  <c r="AR88" i="2"/>
  <c r="AR89" i="2"/>
  <c r="AR92" i="2"/>
  <c r="AR93" i="2"/>
  <c r="AR96" i="2"/>
  <c r="AR97" i="2"/>
  <c r="AR100" i="2"/>
  <c r="AR101" i="2"/>
  <c r="AR104" i="2"/>
  <c r="AR105" i="2"/>
  <c r="AR108" i="2"/>
  <c r="AR109" i="2"/>
  <c r="AR112" i="2"/>
  <c r="AR113" i="2"/>
  <c r="AR116" i="2"/>
  <c r="AR117" i="2"/>
  <c r="AR120" i="2"/>
  <c r="AR121" i="2"/>
  <c r="AR124" i="2"/>
  <c r="AR125" i="2"/>
  <c r="AR128" i="2"/>
  <c r="AR129" i="2"/>
  <c r="AR132" i="2"/>
  <c r="AR133" i="2"/>
  <c r="AR139" i="2"/>
  <c r="AR140" i="2"/>
  <c r="AR141" i="2"/>
  <c r="AR144" i="2"/>
  <c r="AR145" i="2"/>
  <c r="AR146" i="2"/>
  <c r="AR7" i="2"/>
  <c r="AR6" i="2"/>
  <c r="AR5" i="2"/>
  <c r="AR4" i="2"/>
  <c r="AR3" i="2"/>
  <c r="AT13" i="2" s="1"/>
  <c r="AS29" i="6"/>
  <c r="U25" i="2" l="1"/>
  <c r="V35" i="2" s="1"/>
  <c r="AT15" i="2"/>
  <c r="U27" i="2"/>
  <c r="V37" i="2" s="1"/>
  <c r="AT17" i="2"/>
  <c r="U26" i="2"/>
  <c r="V36" i="2" s="1"/>
  <c r="AT16" i="2"/>
  <c r="U24" i="2"/>
  <c r="V34" i="2" s="1"/>
  <c r="AT14" i="2"/>
  <c r="U23" i="2"/>
  <c r="V33" i="2" s="1"/>
  <c r="AR142" i="2"/>
  <c r="V153" i="2"/>
  <c r="V152" i="2"/>
  <c r="W154" i="2" s="1"/>
  <c r="AQ80" i="2"/>
  <c r="AQ81" i="2"/>
  <c r="AQ84" i="2"/>
  <c r="AQ85" i="2"/>
  <c r="AQ88" i="2"/>
  <c r="AQ89" i="2"/>
  <c r="AQ92" i="2"/>
  <c r="AQ93" i="2"/>
  <c r="AQ96" i="2"/>
  <c r="AQ97" i="2"/>
  <c r="AQ100" i="2"/>
  <c r="AQ101" i="2"/>
  <c r="AQ104" i="2"/>
  <c r="AQ105" i="2"/>
  <c r="AQ108" i="2"/>
  <c r="AQ109" i="2"/>
  <c r="AQ112" i="2"/>
  <c r="AQ113" i="2"/>
  <c r="AQ116" i="2"/>
  <c r="AQ117" i="2"/>
  <c r="AQ120" i="2"/>
  <c r="AQ121" i="2"/>
  <c r="AQ124" i="2"/>
  <c r="AQ125" i="2"/>
  <c r="AQ128" i="2"/>
  <c r="AQ129" i="2"/>
  <c r="AQ132" i="2"/>
  <c r="AQ133" i="2"/>
  <c r="AQ139" i="2"/>
  <c r="AQ140" i="2"/>
  <c r="AQ141" i="2"/>
  <c r="AQ144" i="2"/>
  <c r="AQ145" i="2"/>
  <c r="AQ146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AQ3" i="2"/>
  <c r="AS13" i="2" s="1"/>
  <c r="AQ4" i="2"/>
  <c r="AS14" i="2" s="1"/>
  <c r="AQ5" i="2"/>
  <c r="AS15" i="2" s="1"/>
  <c r="AQ6" i="2"/>
  <c r="AS16" i="2" s="1"/>
  <c r="AQ7" i="2"/>
  <c r="AS17" i="2" s="1"/>
  <c r="W155" i="2" l="1"/>
  <c r="U28" i="2"/>
  <c r="AQ142" i="2"/>
  <c r="V57" i="2"/>
  <c r="V70" i="2" s="1"/>
  <c r="V155" i="2"/>
  <c r="V20" i="13"/>
  <c r="V22" i="13" s="1"/>
  <c r="V61" i="2" l="1"/>
  <c r="V62" i="2"/>
  <c r="V72" i="2"/>
  <c r="V65" i="2"/>
  <c r="V66" i="2"/>
  <c r="V69" i="2"/>
  <c r="V60" i="2"/>
  <c r="V64" i="2"/>
  <c r="V68" i="2"/>
  <c r="V73" i="2"/>
  <c r="V63" i="2"/>
  <c r="V67" i="2"/>
  <c r="V71" i="2"/>
  <c r="V23" i="13"/>
  <c r="W6" i="13" l="1"/>
  <c r="AQ15" i="10"/>
  <c r="AR15" i="10"/>
  <c r="AR18" i="10"/>
  <c r="AR17" i="10"/>
  <c r="AR16" i="10"/>
  <c r="W9" i="13" l="1"/>
  <c r="W8" i="13"/>
  <c r="AR29" i="6" l="1"/>
  <c r="AP80" i="2" l="1"/>
  <c r="AP81" i="2"/>
  <c r="AP84" i="2"/>
  <c r="AP85" i="2"/>
  <c r="AP88" i="2"/>
  <c r="AP89" i="2"/>
  <c r="AP92" i="2"/>
  <c r="AP93" i="2"/>
  <c r="AP96" i="2"/>
  <c r="AP97" i="2"/>
  <c r="AP100" i="2"/>
  <c r="AP101" i="2"/>
  <c r="AP104" i="2"/>
  <c r="AP105" i="2"/>
  <c r="AP108" i="2"/>
  <c r="AP109" i="2"/>
  <c r="AP112" i="2"/>
  <c r="AP113" i="2"/>
  <c r="AP116" i="2"/>
  <c r="AP117" i="2"/>
  <c r="AP120" i="2"/>
  <c r="AP121" i="2"/>
  <c r="AP124" i="2"/>
  <c r="AP125" i="2"/>
  <c r="AP128" i="2"/>
  <c r="AP129" i="2"/>
  <c r="AP132" i="2"/>
  <c r="AP133" i="2"/>
  <c r="AP139" i="2"/>
  <c r="AP140" i="2"/>
  <c r="AP141" i="2"/>
  <c r="AP144" i="2"/>
  <c r="AP145" i="2"/>
  <c r="AP146" i="2"/>
  <c r="AP7" i="2"/>
  <c r="AP6" i="2"/>
  <c r="AP5" i="2"/>
  <c r="AP4" i="2"/>
  <c r="AP3" i="2"/>
  <c r="T23" i="2" l="1"/>
  <c r="AR13" i="2"/>
  <c r="T24" i="2"/>
  <c r="U34" i="2" s="1"/>
  <c r="AR14" i="2"/>
  <c r="T25" i="2"/>
  <c r="U35" i="2" s="1"/>
  <c r="AR15" i="2"/>
  <c r="T26" i="2"/>
  <c r="U36" i="2" s="1"/>
  <c r="AR16" i="2"/>
  <c r="T27" i="2"/>
  <c r="U37" i="2" s="1"/>
  <c r="AR17" i="2"/>
  <c r="AP142" i="2"/>
  <c r="AQ29" i="6"/>
  <c r="AD29" i="6"/>
  <c r="AC29" i="6"/>
  <c r="AF29" i="6"/>
  <c r="AE29" i="6"/>
  <c r="AH29" i="6"/>
  <c r="AG29" i="6"/>
  <c r="AJ29" i="6"/>
  <c r="AI29" i="6"/>
  <c r="AL29" i="6"/>
  <c r="AK29" i="6"/>
  <c r="AN29" i="6"/>
  <c r="AM29" i="6"/>
  <c r="AO29" i="6"/>
  <c r="AP29" i="6"/>
  <c r="U33" i="2" l="1"/>
  <c r="T28" i="2"/>
  <c r="AQ18" i="10"/>
  <c r="AQ17" i="10"/>
  <c r="AQ16" i="10"/>
  <c r="Q49" i="2" l="1"/>
  <c r="Q50" i="2"/>
  <c r="U49" i="2"/>
  <c r="U50" i="2"/>
  <c r="T49" i="2"/>
  <c r="T50" i="2"/>
  <c r="S49" i="2"/>
  <c r="S50" i="2"/>
  <c r="R49" i="2"/>
  <c r="R50" i="2"/>
  <c r="P49" i="2"/>
  <c r="P50" i="2"/>
  <c r="O49" i="2"/>
  <c r="O50" i="2"/>
  <c r="N49" i="2"/>
  <c r="N50" i="2"/>
  <c r="M49" i="2"/>
  <c r="M50" i="2"/>
  <c r="L49" i="2"/>
  <c r="L50" i="2"/>
  <c r="K49" i="2"/>
  <c r="K50" i="2"/>
  <c r="U56" i="2" l="1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U52" i="2"/>
  <c r="U51" i="2"/>
  <c r="T52" i="2"/>
  <c r="T51" i="2"/>
  <c r="S52" i="2"/>
  <c r="S51" i="2"/>
  <c r="R52" i="2"/>
  <c r="R51" i="2"/>
  <c r="Q52" i="2"/>
  <c r="Q51" i="2"/>
  <c r="P52" i="2"/>
  <c r="P51" i="2"/>
  <c r="O52" i="2"/>
  <c r="O51" i="2"/>
  <c r="N52" i="2"/>
  <c r="N51" i="2"/>
  <c r="U20" i="13" l="1"/>
  <c r="U23" i="13" s="1"/>
  <c r="V5" i="13"/>
  <c r="V4" i="13"/>
  <c r="U5" i="13"/>
  <c r="U4" i="13"/>
  <c r="AO18" i="10"/>
  <c r="AO15" i="10"/>
  <c r="AP18" i="10"/>
  <c r="AP17" i="10"/>
  <c r="AP16" i="10"/>
  <c r="AP15" i="10"/>
  <c r="U22" i="13" l="1"/>
  <c r="V6" i="13"/>
  <c r="U6" i="13"/>
  <c r="U9" i="13" s="1"/>
  <c r="V9" i="13" l="1"/>
  <c r="V8" i="13"/>
  <c r="U8" i="13"/>
  <c r="AO17" i="10" l="1"/>
  <c r="AO16" i="10"/>
  <c r="U152" i="2" l="1"/>
  <c r="V154" i="2" s="1"/>
  <c r="AO139" i="2"/>
  <c r="AO140" i="2"/>
  <c r="AO141" i="2"/>
  <c r="AO144" i="2"/>
  <c r="AO145" i="2"/>
  <c r="AO146" i="2"/>
  <c r="AO80" i="2"/>
  <c r="AO81" i="2"/>
  <c r="AO84" i="2"/>
  <c r="AO85" i="2"/>
  <c r="AO88" i="2"/>
  <c r="AO89" i="2"/>
  <c r="AO92" i="2"/>
  <c r="AO93" i="2"/>
  <c r="AO96" i="2"/>
  <c r="AO97" i="2"/>
  <c r="AO100" i="2"/>
  <c r="AO101" i="2"/>
  <c r="AO104" i="2"/>
  <c r="AO105" i="2"/>
  <c r="AO108" i="2"/>
  <c r="AO109" i="2"/>
  <c r="AO112" i="2"/>
  <c r="AO113" i="2"/>
  <c r="AO116" i="2"/>
  <c r="AO117" i="2"/>
  <c r="AO120" i="2"/>
  <c r="AO121" i="2"/>
  <c r="AO124" i="2"/>
  <c r="AO125" i="2"/>
  <c r="AO128" i="2"/>
  <c r="AO129" i="2"/>
  <c r="AO132" i="2"/>
  <c r="AO133" i="2"/>
  <c r="U44" i="2"/>
  <c r="U45" i="2"/>
  <c r="U46" i="2"/>
  <c r="U47" i="2"/>
  <c r="U48" i="2"/>
  <c r="U53" i="2"/>
  <c r="U54" i="2"/>
  <c r="U55" i="2"/>
  <c r="AO3" i="2"/>
  <c r="AQ13" i="2" s="1"/>
  <c r="AO4" i="2"/>
  <c r="AQ14" i="2" s="1"/>
  <c r="AO5" i="2"/>
  <c r="AQ15" i="2" s="1"/>
  <c r="AO6" i="2"/>
  <c r="AQ16" i="2" s="1"/>
  <c r="AO7" i="2"/>
  <c r="AQ17" i="2" s="1"/>
  <c r="AO142" i="2" l="1"/>
  <c r="U57" i="2"/>
  <c r="U65" i="2" s="1"/>
  <c r="U67" i="2" l="1"/>
  <c r="U71" i="2"/>
  <c r="U61" i="2"/>
  <c r="U70" i="2"/>
  <c r="U60" i="2"/>
  <c r="U64" i="2"/>
  <c r="U69" i="2"/>
  <c r="U63" i="2"/>
  <c r="U68" i="2"/>
  <c r="U72" i="2"/>
  <c r="U66" i="2"/>
  <c r="U62" i="2"/>
  <c r="U73" i="2"/>
  <c r="AN18" i="10" l="1"/>
  <c r="AN17" i="10"/>
  <c r="AN16" i="10"/>
  <c r="AN15" i="10"/>
  <c r="AN139" i="2" l="1"/>
  <c r="AN140" i="2"/>
  <c r="AN141" i="2"/>
  <c r="AN144" i="2"/>
  <c r="AN145" i="2"/>
  <c r="AN146" i="2"/>
  <c r="AN80" i="2"/>
  <c r="AN81" i="2"/>
  <c r="AN84" i="2"/>
  <c r="AN85" i="2"/>
  <c r="AN88" i="2"/>
  <c r="AN89" i="2"/>
  <c r="AN92" i="2"/>
  <c r="AN93" i="2"/>
  <c r="AN96" i="2"/>
  <c r="AN97" i="2"/>
  <c r="AN100" i="2"/>
  <c r="AN101" i="2"/>
  <c r="AN104" i="2"/>
  <c r="AN105" i="2"/>
  <c r="AN108" i="2"/>
  <c r="AN109" i="2"/>
  <c r="AN112" i="2"/>
  <c r="AN113" i="2"/>
  <c r="AN116" i="2"/>
  <c r="AN117" i="2"/>
  <c r="AN120" i="2"/>
  <c r="AN121" i="2"/>
  <c r="AN124" i="2"/>
  <c r="AN125" i="2"/>
  <c r="AN128" i="2"/>
  <c r="AN129" i="2"/>
  <c r="AN132" i="2"/>
  <c r="AN133" i="2"/>
  <c r="AN3" i="2"/>
  <c r="AN4" i="2"/>
  <c r="AN5" i="2"/>
  <c r="AN6" i="2"/>
  <c r="AN7" i="2"/>
  <c r="S26" i="2" l="1"/>
  <c r="T36" i="2" s="1"/>
  <c r="AP16" i="2"/>
  <c r="S25" i="2"/>
  <c r="T35" i="2" s="1"/>
  <c r="AP15" i="2"/>
  <c r="S24" i="2"/>
  <c r="T34" i="2" s="1"/>
  <c r="AP14" i="2"/>
  <c r="S27" i="2"/>
  <c r="T37" i="2" s="1"/>
  <c r="AP17" i="2"/>
  <c r="S23" i="2"/>
  <c r="T33" i="2" s="1"/>
  <c r="AP13" i="2"/>
  <c r="AN142" i="2"/>
  <c r="T152" i="2"/>
  <c r="T153" i="2"/>
  <c r="U155" i="2" s="1"/>
  <c r="AL139" i="2"/>
  <c r="AM139" i="2"/>
  <c r="AL140" i="2"/>
  <c r="AM140" i="2"/>
  <c r="AL141" i="2"/>
  <c r="AM141" i="2"/>
  <c r="AL144" i="2"/>
  <c r="AM144" i="2"/>
  <c r="AL145" i="2"/>
  <c r="AM145" i="2"/>
  <c r="AL146" i="2"/>
  <c r="AM146" i="2"/>
  <c r="AL80" i="2"/>
  <c r="AM80" i="2"/>
  <c r="AL81" i="2"/>
  <c r="AM81" i="2"/>
  <c r="AL84" i="2"/>
  <c r="AM84" i="2"/>
  <c r="AL85" i="2"/>
  <c r="AM85" i="2"/>
  <c r="AL88" i="2"/>
  <c r="AM88" i="2"/>
  <c r="AL89" i="2"/>
  <c r="AM89" i="2"/>
  <c r="AL92" i="2"/>
  <c r="AM92" i="2"/>
  <c r="AL93" i="2"/>
  <c r="AM93" i="2"/>
  <c r="AL96" i="2"/>
  <c r="AM96" i="2"/>
  <c r="AL97" i="2"/>
  <c r="AM97" i="2"/>
  <c r="AL100" i="2"/>
  <c r="AM100" i="2"/>
  <c r="AL101" i="2"/>
  <c r="AM101" i="2"/>
  <c r="AL104" i="2"/>
  <c r="AM104" i="2"/>
  <c r="AL105" i="2"/>
  <c r="AM105" i="2"/>
  <c r="AL108" i="2"/>
  <c r="AM108" i="2"/>
  <c r="AL109" i="2"/>
  <c r="AM109" i="2"/>
  <c r="AL112" i="2"/>
  <c r="AM112" i="2"/>
  <c r="AL113" i="2"/>
  <c r="AM113" i="2"/>
  <c r="AL116" i="2"/>
  <c r="AM116" i="2"/>
  <c r="AL117" i="2"/>
  <c r="AM117" i="2"/>
  <c r="AL120" i="2"/>
  <c r="AM120" i="2"/>
  <c r="AL121" i="2"/>
  <c r="AM121" i="2"/>
  <c r="AL124" i="2"/>
  <c r="AM124" i="2"/>
  <c r="AL125" i="2"/>
  <c r="AM125" i="2"/>
  <c r="AL128" i="2"/>
  <c r="AM128" i="2"/>
  <c r="AL129" i="2"/>
  <c r="AM129" i="2"/>
  <c r="AL132" i="2"/>
  <c r="AM132" i="2"/>
  <c r="AL133" i="2"/>
  <c r="AM133" i="2"/>
  <c r="T44" i="2"/>
  <c r="T45" i="2"/>
  <c r="T46" i="2"/>
  <c r="T47" i="2"/>
  <c r="T48" i="2"/>
  <c r="T53" i="2"/>
  <c r="T54" i="2"/>
  <c r="T55" i="2"/>
  <c r="AL3" i="2"/>
  <c r="AN13" i="2" s="1"/>
  <c r="AM3" i="2"/>
  <c r="AO13" i="2" s="1"/>
  <c r="AL4" i="2"/>
  <c r="AN14" i="2" s="1"/>
  <c r="AM4" i="2"/>
  <c r="AL5" i="2"/>
  <c r="AM5" i="2"/>
  <c r="AO15" i="2" s="1"/>
  <c r="AL6" i="2"/>
  <c r="AN16" i="2" s="1"/>
  <c r="AM6" i="2"/>
  <c r="AL7" i="2"/>
  <c r="AM7" i="2"/>
  <c r="AO17" i="2" s="1"/>
  <c r="S28" i="2" l="1"/>
  <c r="T57" i="2"/>
  <c r="U154" i="2"/>
  <c r="R24" i="2"/>
  <c r="S34" i="2" s="1"/>
  <c r="AO14" i="2"/>
  <c r="R26" i="2"/>
  <c r="S36" i="2" s="1"/>
  <c r="AO16" i="2"/>
  <c r="AM142" i="2"/>
  <c r="R27" i="2"/>
  <c r="S37" i="2" s="1"/>
  <c r="R25" i="2"/>
  <c r="S35" i="2" s="1"/>
  <c r="AN17" i="2"/>
  <c r="AL142" i="2"/>
  <c r="AN15" i="2"/>
  <c r="R23" i="2"/>
  <c r="T63" i="2" l="1"/>
  <c r="T65" i="2"/>
  <c r="T60" i="2"/>
  <c r="T64" i="2"/>
  <c r="T62" i="2"/>
  <c r="T70" i="2"/>
  <c r="T61" i="2"/>
  <c r="T68" i="2"/>
  <c r="T67" i="2"/>
  <c r="T66" i="2"/>
  <c r="T72" i="2"/>
  <c r="T69" i="2"/>
  <c r="T71" i="2"/>
  <c r="S33" i="2"/>
  <c r="T73" i="2"/>
  <c r="R28" i="2"/>
  <c r="T5" i="13"/>
  <c r="T4" i="13"/>
  <c r="T20" i="13"/>
  <c r="AL15" i="10"/>
  <c r="T22" i="13" l="1"/>
  <c r="T23" i="13"/>
  <c r="T6" i="13"/>
  <c r="T9" i="13" l="1"/>
  <c r="T8" i="13"/>
  <c r="AM18" i="10"/>
  <c r="AL18" i="10"/>
  <c r="AM17" i="10"/>
  <c r="AL17" i="10"/>
  <c r="AM16" i="10"/>
  <c r="AL16" i="10"/>
  <c r="AM15" i="10"/>
  <c r="B18" i="13" l="1"/>
  <c r="S5" i="13"/>
  <c r="S4" i="13"/>
  <c r="S20" i="13"/>
  <c r="S23" i="13" l="1"/>
  <c r="S22" i="13"/>
  <c r="S6" i="13"/>
  <c r="AK17" i="10"/>
  <c r="AJ17" i="10"/>
  <c r="AJ16" i="10"/>
  <c r="AJ15" i="10"/>
  <c r="AK18" i="10"/>
  <c r="AJ18" i="10"/>
  <c r="AK16" i="10"/>
  <c r="AK15" i="10"/>
  <c r="S8" i="13" l="1"/>
  <c r="S9" i="13"/>
  <c r="S153" i="2"/>
  <c r="T155" i="2" s="1"/>
  <c r="S152" i="2"/>
  <c r="T154" i="2" s="1"/>
  <c r="AJ80" i="2" l="1"/>
  <c r="AK80" i="2"/>
  <c r="AJ81" i="2"/>
  <c r="AK81" i="2"/>
  <c r="AJ84" i="2"/>
  <c r="AK84" i="2"/>
  <c r="AJ85" i="2"/>
  <c r="AK85" i="2"/>
  <c r="AJ88" i="2"/>
  <c r="AK88" i="2"/>
  <c r="AJ89" i="2"/>
  <c r="AK89" i="2"/>
  <c r="AJ92" i="2"/>
  <c r="AK92" i="2"/>
  <c r="AJ93" i="2"/>
  <c r="AK93" i="2"/>
  <c r="AJ96" i="2"/>
  <c r="AK96" i="2"/>
  <c r="AJ97" i="2"/>
  <c r="AK97" i="2"/>
  <c r="AJ100" i="2"/>
  <c r="AK100" i="2"/>
  <c r="AJ101" i="2"/>
  <c r="AK101" i="2"/>
  <c r="AJ104" i="2"/>
  <c r="AK104" i="2"/>
  <c r="AJ105" i="2"/>
  <c r="AK105" i="2"/>
  <c r="AJ108" i="2"/>
  <c r="AK108" i="2"/>
  <c r="AJ109" i="2"/>
  <c r="AK109" i="2"/>
  <c r="AJ112" i="2"/>
  <c r="AK112" i="2"/>
  <c r="AJ113" i="2"/>
  <c r="AK113" i="2"/>
  <c r="AJ116" i="2"/>
  <c r="AK116" i="2"/>
  <c r="AJ117" i="2"/>
  <c r="AK117" i="2"/>
  <c r="AJ120" i="2"/>
  <c r="AK120" i="2"/>
  <c r="AJ121" i="2"/>
  <c r="AK121" i="2"/>
  <c r="AJ124" i="2"/>
  <c r="AK124" i="2"/>
  <c r="AJ125" i="2"/>
  <c r="AK125" i="2"/>
  <c r="AJ128" i="2"/>
  <c r="AK128" i="2"/>
  <c r="AJ129" i="2"/>
  <c r="AK129" i="2"/>
  <c r="AJ132" i="2"/>
  <c r="AK132" i="2"/>
  <c r="AJ133" i="2"/>
  <c r="AK133" i="2"/>
  <c r="AJ139" i="2"/>
  <c r="AK139" i="2"/>
  <c r="AJ140" i="2"/>
  <c r="AK140" i="2"/>
  <c r="AJ141" i="2"/>
  <c r="AK141" i="2"/>
  <c r="AJ144" i="2"/>
  <c r="AK144" i="2"/>
  <c r="AJ145" i="2"/>
  <c r="AK145" i="2"/>
  <c r="AJ146" i="2"/>
  <c r="AK146" i="2"/>
  <c r="S44" i="2"/>
  <c r="S45" i="2"/>
  <c r="S46" i="2"/>
  <c r="S47" i="2"/>
  <c r="S48" i="2"/>
  <c r="S53" i="2"/>
  <c r="S54" i="2"/>
  <c r="S55" i="2"/>
  <c r="AJ3" i="2"/>
  <c r="AK3" i="2"/>
  <c r="AJ4" i="2"/>
  <c r="AL14" i="2" s="1"/>
  <c r="AK4" i="2"/>
  <c r="AM14" i="2" s="1"/>
  <c r="AJ5" i="2"/>
  <c r="AK5" i="2"/>
  <c r="AM15" i="2" s="1"/>
  <c r="AJ6" i="2"/>
  <c r="AL16" i="2" s="1"/>
  <c r="AK6" i="2"/>
  <c r="AM16" i="2" s="1"/>
  <c r="AJ7" i="2"/>
  <c r="AL17" i="2" s="1"/>
  <c r="AK7" i="2"/>
  <c r="AM17" i="2" s="1"/>
  <c r="Q23" i="2" l="1"/>
  <c r="R33" i="2" s="1"/>
  <c r="S57" i="2"/>
  <c r="AJ142" i="2"/>
  <c r="Q25" i="2"/>
  <c r="R35" i="2" s="1"/>
  <c r="AL15" i="2"/>
  <c r="AL13" i="2"/>
  <c r="AM13" i="2"/>
  <c r="Q27" i="2"/>
  <c r="R37" i="2" s="1"/>
  <c r="AK142" i="2"/>
  <c r="Q26" i="2"/>
  <c r="R36" i="2" s="1"/>
  <c r="Q24" i="2"/>
  <c r="R34" i="2" s="1"/>
  <c r="S63" i="2" l="1"/>
  <c r="S65" i="2"/>
  <c r="S60" i="2"/>
  <c r="S64" i="2"/>
  <c r="S70" i="2"/>
  <c r="S62" i="2"/>
  <c r="S69" i="2"/>
  <c r="S66" i="2"/>
  <c r="S67" i="2"/>
  <c r="S68" i="2"/>
  <c r="S72" i="2"/>
  <c r="S61" i="2"/>
  <c r="S71" i="2"/>
  <c r="S73" i="2"/>
  <c r="Q28" i="2"/>
  <c r="R152" i="2"/>
  <c r="S154" i="2" s="1"/>
  <c r="R153" i="2"/>
  <c r="S155" i="2" s="1"/>
  <c r="AI80" i="2"/>
  <c r="AI81" i="2"/>
  <c r="AI84" i="2"/>
  <c r="AI85" i="2"/>
  <c r="AI88" i="2"/>
  <c r="AI89" i="2"/>
  <c r="AI92" i="2"/>
  <c r="AI93" i="2"/>
  <c r="AI96" i="2"/>
  <c r="AI97" i="2"/>
  <c r="AI100" i="2"/>
  <c r="AI101" i="2"/>
  <c r="AI104" i="2"/>
  <c r="AI105" i="2"/>
  <c r="AI108" i="2"/>
  <c r="AI109" i="2"/>
  <c r="AI112" i="2"/>
  <c r="AI113" i="2"/>
  <c r="AI116" i="2"/>
  <c r="AI117" i="2"/>
  <c r="AI120" i="2"/>
  <c r="AI121" i="2"/>
  <c r="AI124" i="2"/>
  <c r="AI125" i="2"/>
  <c r="AI128" i="2"/>
  <c r="AI129" i="2"/>
  <c r="AI132" i="2"/>
  <c r="AI133" i="2"/>
  <c r="AI139" i="2"/>
  <c r="AI140" i="2"/>
  <c r="AI141" i="2"/>
  <c r="AI144" i="2"/>
  <c r="AI145" i="2"/>
  <c r="AI146" i="2"/>
  <c r="AI142" i="2" l="1"/>
  <c r="R44" i="2"/>
  <c r="R45" i="2"/>
  <c r="R46" i="2"/>
  <c r="R47" i="2"/>
  <c r="R48" i="2"/>
  <c r="R53" i="2"/>
  <c r="R54" i="2"/>
  <c r="R55" i="2"/>
  <c r="AI3" i="2"/>
  <c r="AK13" i="2" s="1"/>
  <c r="AI4" i="2"/>
  <c r="AK14" i="2" s="1"/>
  <c r="AI5" i="2"/>
  <c r="AK15" i="2" s="1"/>
  <c r="AI6" i="2"/>
  <c r="AK16" i="2" s="1"/>
  <c r="AI7" i="2"/>
  <c r="AK17" i="2" s="1"/>
  <c r="R57" i="2" l="1"/>
  <c r="R20" i="13"/>
  <c r="R6" i="13"/>
  <c r="AH16" i="10"/>
  <c r="AH17" i="10"/>
  <c r="R62" i="2" l="1"/>
  <c r="R65" i="2"/>
  <c r="R60" i="2"/>
  <c r="R71" i="2"/>
  <c r="R61" i="2"/>
  <c r="R63" i="2"/>
  <c r="R69" i="2"/>
  <c r="R73" i="2"/>
  <c r="R66" i="2"/>
  <c r="R67" i="2"/>
  <c r="R68" i="2"/>
  <c r="R72" i="2"/>
  <c r="R64" i="2"/>
  <c r="R70" i="2"/>
  <c r="R9" i="13"/>
  <c r="R23" i="13"/>
  <c r="R8" i="13"/>
  <c r="R22" i="13"/>
  <c r="AI18" i="10" l="1"/>
  <c r="AH18" i="10"/>
  <c r="AI17" i="10"/>
  <c r="AI16" i="10"/>
  <c r="AI15" i="10"/>
  <c r="AH15" i="10"/>
  <c r="AH80" i="2" l="1"/>
  <c r="AH81" i="2"/>
  <c r="AH84" i="2"/>
  <c r="AH85" i="2"/>
  <c r="AH88" i="2"/>
  <c r="AH89" i="2"/>
  <c r="AH92" i="2"/>
  <c r="AH93" i="2"/>
  <c r="AH96" i="2"/>
  <c r="AH97" i="2"/>
  <c r="AH100" i="2"/>
  <c r="AH101" i="2"/>
  <c r="AH104" i="2"/>
  <c r="AH105" i="2"/>
  <c r="AH108" i="2"/>
  <c r="AH109" i="2"/>
  <c r="AH112" i="2"/>
  <c r="AH113" i="2"/>
  <c r="AH116" i="2"/>
  <c r="AH117" i="2"/>
  <c r="AH120" i="2"/>
  <c r="AH121" i="2"/>
  <c r="AH124" i="2"/>
  <c r="AH125" i="2"/>
  <c r="AH128" i="2"/>
  <c r="AH129" i="2"/>
  <c r="AH132" i="2"/>
  <c r="AH133" i="2"/>
  <c r="AH139" i="2"/>
  <c r="AH140" i="2"/>
  <c r="AH141" i="2"/>
  <c r="AH144" i="2"/>
  <c r="AH145" i="2"/>
  <c r="AH146" i="2"/>
  <c r="AH7" i="2"/>
  <c r="AH6" i="2"/>
  <c r="AH5" i="2"/>
  <c r="AH4" i="2"/>
  <c r="AH3" i="2"/>
  <c r="P23" i="2" s="1"/>
  <c r="AH142" i="2" l="1"/>
  <c r="AJ13" i="2"/>
  <c r="P24" i="2"/>
  <c r="Q34" i="2" s="1"/>
  <c r="AJ14" i="2"/>
  <c r="P27" i="2"/>
  <c r="Q37" i="2" s="1"/>
  <c r="AJ17" i="2"/>
  <c r="P25" i="2"/>
  <c r="Q35" i="2" s="1"/>
  <c r="AJ15" i="2"/>
  <c r="P26" i="2"/>
  <c r="Q36" i="2" s="1"/>
  <c r="AJ16" i="2"/>
  <c r="AG139" i="2"/>
  <c r="AG140" i="2"/>
  <c r="AG141" i="2"/>
  <c r="AG144" i="2"/>
  <c r="AG145" i="2"/>
  <c r="AG146" i="2"/>
  <c r="AG80" i="2"/>
  <c r="AG81" i="2"/>
  <c r="AG84" i="2"/>
  <c r="AG85" i="2"/>
  <c r="AG88" i="2"/>
  <c r="AG89" i="2"/>
  <c r="AG92" i="2"/>
  <c r="AG93" i="2"/>
  <c r="AG96" i="2"/>
  <c r="AG97" i="2"/>
  <c r="AG100" i="2"/>
  <c r="AG101" i="2"/>
  <c r="AG104" i="2"/>
  <c r="AG105" i="2"/>
  <c r="AG108" i="2"/>
  <c r="AG109" i="2"/>
  <c r="AG112" i="2"/>
  <c r="AG113" i="2"/>
  <c r="AG116" i="2"/>
  <c r="AG117" i="2"/>
  <c r="AG120" i="2"/>
  <c r="AG121" i="2"/>
  <c r="AG124" i="2"/>
  <c r="AG125" i="2"/>
  <c r="AG128" i="2"/>
  <c r="AG129" i="2"/>
  <c r="AG132" i="2"/>
  <c r="AG133" i="2"/>
  <c r="Q44" i="2"/>
  <c r="Q45" i="2"/>
  <c r="Q46" i="2"/>
  <c r="Q47" i="2"/>
  <c r="Q48" i="2"/>
  <c r="Q53" i="2"/>
  <c r="Q54" i="2"/>
  <c r="Q55" i="2"/>
  <c r="AG3" i="2"/>
  <c r="AI13" i="2" s="1"/>
  <c r="AG4" i="2"/>
  <c r="AI14" i="2" s="1"/>
  <c r="AG5" i="2"/>
  <c r="AI15" i="2" s="1"/>
  <c r="AG6" i="2"/>
  <c r="AI16" i="2" s="1"/>
  <c r="AG7" i="2"/>
  <c r="AI17" i="2" s="1"/>
  <c r="Q57" i="2" l="1"/>
  <c r="P28" i="2"/>
  <c r="Q33" i="2"/>
  <c r="AG142" i="2"/>
  <c r="Q63" i="2" l="1"/>
  <c r="Q65" i="2"/>
  <c r="Q64" i="2"/>
  <c r="Q61" i="2"/>
  <c r="Q62" i="2"/>
  <c r="Q60" i="2"/>
  <c r="Q70" i="2"/>
  <c r="Q73" i="2"/>
  <c r="Q66" i="2"/>
  <c r="Q67" i="2"/>
  <c r="Q72" i="2"/>
  <c r="Q68" i="2"/>
  <c r="Q69" i="2"/>
  <c r="Q71" i="2"/>
  <c r="Q20" i="13"/>
  <c r="Q23" i="13" s="1"/>
  <c r="Q6" i="13"/>
  <c r="AG15" i="10"/>
  <c r="AF15" i="10"/>
  <c r="Q22" i="13" l="1"/>
  <c r="Q8" i="13"/>
  <c r="Q9" i="13"/>
  <c r="Q153" i="2" l="1"/>
  <c r="R155" i="2" s="1"/>
  <c r="Q152" i="2"/>
  <c r="R154" i="2" s="1"/>
  <c r="AG18" i="10" l="1"/>
  <c r="AG17" i="10"/>
  <c r="AG16" i="10"/>
  <c r="AF140" i="2" l="1"/>
  <c r="AF139" i="2"/>
  <c r="AF141" i="2"/>
  <c r="AF144" i="2"/>
  <c r="AF145" i="2"/>
  <c r="AF146" i="2"/>
  <c r="AF81" i="2"/>
  <c r="AF80" i="2"/>
  <c r="AF84" i="2"/>
  <c r="AF85" i="2"/>
  <c r="AF88" i="2"/>
  <c r="AF89" i="2"/>
  <c r="AF92" i="2"/>
  <c r="AF93" i="2"/>
  <c r="AF96" i="2"/>
  <c r="AF97" i="2"/>
  <c r="AF100" i="2"/>
  <c r="AF101" i="2"/>
  <c r="AF104" i="2"/>
  <c r="AF105" i="2"/>
  <c r="AF108" i="2"/>
  <c r="AF109" i="2"/>
  <c r="AF112" i="2"/>
  <c r="AF113" i="2"/>
  <c r="AF116" i="2"/>
  <c r="AF117" i="2"/>
  <c r="AF120" i="2"/>
  <c r="AF121" i="2"/>
  <c r="AF124" i="2"/>
  <c r="AF125" i="2"/>
  <c r="AF128" i="2"/>
  <c r="AF129" i="2"/>
  <c r="AF132" i="2"/>
  <c r="AF133" i="2"/>
  <c r="AF3" i="2"/>
  <c r="AF4" i="2"/>
  <c r="AF5" i="2"/>
  <c r="AF6" i="2"/>
  <c r="AF7" i="2"/>
  <c r="O24" i="2" l="1"/>
  <c r="P34" i="2" s="1"/>
  <c r="AH14" i="2"/>
  <c r="O23" i="2"/>
  <c r="P33" i="2" s="1"/>
  <c r="AH13" i="2"/>
  <c r="O27" i="2"/>
  <c r="P37" i="2" s="1"/>
  <c r="AH17" i="2"/>
  <c r="O26" i="2"/>
  <c r="P36" i="2" s="1"/>
  <c r="AH16" i="2"/>
  <c r="O25" i="2"/>
  <c r="P35" i="2" s="1"/>
  <c r="AH15" i="2"/>
  <c r="AF142" i="2"/>
  <c r="O28" i="2" l="1"/>
  <c r="AF18" i="10"/>
  <c r="AF17" i="10"/>
  <c r="AF16" i="10"/>
  <c r="P153" i="2" l="1"/>
  <c r="Q155" i="2" s="1"/>
  <c r="P152" i="2"/>
  <c r="Q154" i="2" s="1"/>
  <c r="AE140" i="2" l="1"/>
  <c r="AE80" i="2"/>
  <c r="AE81" i="2"/>
  <c r="AE84" i="2"/>
  <c r="AE85" i="2"/>
  <c r="AE88" i="2"/>
  <c r="AE89" i="2"/>
  <c r="AE92" i="2"/>
  <c r="AE93" i="2"/>
  <c r="AE96" i="2"/>
  <c r="AE97" i="2"/>
  <c r="AE100" i="2"/>
  <c r="AE101" i="2"/>
  <c r="AE104" i="2"/>
  <c r="AE105" i="2"/>
  <c r="AE108" i="2"/>
  <c r="AE109" i="2"/>
  <c r="AE112" i="2"/>
  <c r="AE113" i="2"/>
  <c r="AE116" i="2"/>
  <c r="AE117" i="2"/>
  <c r="AE120" i="2"/>
  <c r="AE121" i="2"/>
  <c r="AE124" i="2"/>
  <c r="AE125" i="2"/>
  <c r="AE128" i="2"/>
  <c r="AE129" i="2"/>
  <c r="AE132" i="2"/>
  <c r="AE133" i="2"/>
  <c r="AE139" i="2"/>
  <c r="AE141" i="2"/>
  <c r="AE144" i="2"/>
  <c r="AE145" i="2"/>
  <c r="AE146" i="2"/>
  <c r="P55" i="2"/>
  <c r="P54" i="2"/>
  <c r="P53" i="2"/>
  <c r="P48" i="2"/>
  <c r="P47" i="2"/>
  <c r="P46" i="2"/>
  <c r="P45" i="2"/>
  <c r="P44" i="2"/>
  <c r="P57" i="2" l="1"/>
  <c r="AE142" i="2"/>
  <c r="P70" i="2" l="1"/>
  <c r="P65" i="2"/>
  <c r="P60" i="2"/>
  <c r="P69" i="2"/>
  <c r="P63" i="2"/>
  <c r="P61" i="2"/>
  <c r="P64" i="2"/>
  <c r="P71" i="2"/>
  <c r="P67" i="2"/>
  <c r="P68" i="2"/>
  <c r="P66" i="2"/>
  <c r="P72" i="2"/>
  <c r="P62" i="2"/>
  <c r="P73" i="2"/>
  <c r="AE3" i="2"/>
  <c r="AG13" i="2" s="1"/>
  <c r="AE4" i="2"/>
  <c r="AG14" i="2" s="1"/>
  <c r="AE5" i="2"/>
  <c r="AG15" i="2" s="1"/>
  <c r="AE6" i="2"/>
  <c r="AG16" i="2" s="1"/>
  <c r="AE7" i="2"/>
  <c r="AG17" i="2" s="1"/>
  <c r="P20" i="13" l="1"/>
  <c r="P6" i="13"/>
  <c r="AE15" i="10"/>
  <c r="AD15" i="10"/>
  <c r="P23" i="13" l="1"/>
  <c r="P8" i="13"/>
  <c r="P9" i="13"/>
  <c r="P22" i="13"/>
  <c r="AE18" i="10" l="1"/>
  <c r="AE17" i="10"/>
  <c r="AE16" i="10"/>
  <c r="AC133" i="2"/>
  <c r="AD133" i="2"/>
  <c r="AB133" i="2"/>
  <c r="AD139" i="2"/>
  <c r="AD140" i="2"/>
  <c r="AD141" i="2"/>
  <c r="AD144" i="2"/>
  <c r="AD145" i="2"/>
  <c r="AD146" i="2"/>
  <c r="AD80" i="2"/>
  <c r="AD81" i="2"/>
  <c r="AD84" i="2"/>
  <c r="AD85" i="2"/>
  <c r="AD88" i="2"/>
  <c r="AD89" i="2"/>
  <c r="AD92" i="2"/>
  <c r="AD93" i="2"/>
  <c r="AD96" i="2"/>
  <c r="AD97" i="2"/>
  <c r="AD100" i="2"/>
  <c r="AD101" i="2"/>
  <c r="AD104" i="2"/>
  <c r="AD105" i="2"/>
  <c r="AD108" i="2"/>
  <c r="AD109" i="2"/>
  <c r="AD112" i="2"/>
  <c r="AD113" i="2"/>
  <c r="AD116" i="2"/>
  <c r="AD117" i="2"/>
  <c r="AD120" i="2"/>
  <c r="AD121" i="2"/>
  <c r="AD124" i="2"/>
  <c r="AD125" i="2"/>
  <c r="AD128" i="2"/>
  <c r="AD129" i="2"/>
  <c r="AD132" i="2"/>
  <c r="AD7" i="2"/>
  <c r="AD5" i="2"/>
  <c r="AC5" i="2"/>
  <c r="AE15" i="2" s="1"/>
  <c r="AD4" i="2"/>
  <c r="AD6" i="2"/>
  <c r="AD3" i="2"/>
  <c r="N24" i="2" l="1"/>
  <c r="O34" i="2" s="1"/>
  <c r="AF14" i="2"/>
  <c r="N25" i="2"/>
  <c r="O35" i="2" s="1"/>
  <c r="AF15" i="2"/>
  <c r="N26" i="2"/>
  <c r="O36" i="2" s="1"/>
  <c r="AF16" i="2"/>
  <c r="N27" i="2"/>
  <c r="O37" i="2" s="1"/>
  <c r="AF17" i="2"/>
  <c r="N23" i="2"/>
  <c r="O33" i="2" s="1"/>
  <c r="AF13" i="2"/>
  <c r="AD142" i="2"/>
  <c r="AD18" i="10"/>
  <c r="AD17" i="10"/>
  <c r="AD16" i="10"/>
  <c r="AB80" i="2"/>
  <c r="AC80" i="2"/>
  <c r="AB81" i="2"/>
  <c r="AC81" i="2"/>
  <c r="AB84" i="2"/>
  <c r="AC84" i="2"/>
  <c r="AB85" i="2"/>
  <c r="AC85" i="2"/>
  <c r="AB88" i="2"/>
  <c r="AC88" i="2"/>
  <c r="AB89" i="2"/>
  <c r="AC89" i="2"/>
  <c r="AB92" i="2"/>
  <c r="AC92" i="2"/>
  <c r="AB93" i="2"/>
  <c r="AC93" i="2"/>
  <c r="AB96" i="2"/>
  <c r="AC96" i="2"/>
  <c r="AB97" i="2"/>
  <c r="AC97" i="2"/>
  <c r="AB100" i="2"/>
  <c r="AC100" i="2"/>
  <c r="AB101" i="2"/>
  <c r="AC101" i="2"/>
  <c r="AB104" i="2"/>
  <c r="AC104" i="2"/>
  <c r="AB105" i="2"/>
  <c r="AC105" i="2"/>
  <c r="AB108" i="2"/>
  <c r="AC108" i="2"/>
  <c r="AB109" i="2"/>
  <c r="AC109" i="2"/>
  <c r="AB112" i="2"/>
  <c r="AC112" i="2"/>
  <c r="AB113" i="2"/>
  <c r="AC113" i="2"/>
  <c r="AB116" i="2"/>
  <c r="AC116" i="2"/>
  <c r="AB117" i="2"/>
  <c r="AC117" i="2"/>
  <c r="AB120" i="2"/>
  <c r="AC120" i="2"/>
  <c r="AB121" i="2"/>
  <c r="AC121" i="2"/>
  <c r="AB124" i="2"/>
  <c r="AC124" i="2"/>
  <c r="AB125" i="2"/>
  <c r="AC125" i="2"/>
  <c r="AB128" i="2"/>
  <c r="AC128" i="2"/>
  <c r="AB129" i="2"/>
  <c r="AC129" i="2"/>
  <c r="AB132" i="2"/>
  <c r="AC132" i="2"/>
  <c r="AB144" i="2"/>
  <c r="AC144" i="2"/>
  <c r="AB145" i="2"/>
  <c r="AC145" i="2"/>
  <c r="AB146" i="2"/>
  <c r="AC146" i="2"/>
  <c r="AB140" i="2"/>
  <c r="AC140" i="2"/>
  <c r="AB141" i="2"/>
  <c r="AC141" i="2"/>
  <c r="AB139" i="2"/>
  <c r="AC139" i="2"/>
  <c r="O153" i="2"/>
  <c r="P155" i="2" s="1"/>
  <c r="O152" i="2"/>
  <c r="P154" i="2" s="1"/>
  <c r="O53" i="2"/>
  <c r="O44" i="2"/>
  <c r="O45" i="2"/>
  <c r="O46" i="2"/>
  <c r="O47" i="2"/>
  <c r="O48" i="2"/>
  <c r="O54" i="2"/>
  <c r="O55" i="2"/>
  <c r="AB3" i="2"/>
  <c r="AC3" i="2"/>
  <c r="AB4" i="2"/>
  <c r="AD14" i="2" s="1"/>
  <c r="AC4" i="2"/>
  <c r="AE14" i="2" s="1"/>
  <c r="AB5" i="2"/>
  <c r="AD15" i="2" s="1"/>
  <c r="AB6" i="2"/>
  <c r="AD16" i="2" s="1"/>
  <c r="AC6" i="2"/>
  <c r="AE16" i="2" s="1"/>
  <c r="AB7" i="2"/>
  <c r="AD17" i="2" s="1"/>
  <c r="AC7" i="2"/>
  <c r="AE17" i="2" s="1"/>
  <c r="O57" i="2" l="1"/>
  <c r="AE13" i="2"/>
  <c r="N28" i="2"/>
  <c r="AC142" i="2"/>
  <c r="AD13" i="2"/>
  <c r="M23" i="2"/>
  <c r="N33" i="2" s="1"/>
  <c r="M24" i="2"/>
  <c r="M27" i="2"/>
  <c r="N37" i="2" s="1"/>
  <c r="M25" i="2"/>
  <c r="N35" i="2" s="1"/>
  <c r="M26" i="2"/>
  <c r="N36" i="2" s="1"/>
  <c r="O60" i="2" l="1"/>
  <c r="O65" i="2"/>
  <c r="O70" i="2"/>
  <c r="O62" i="2"/>
  <c r="O69" i="2"/>
  <c r="O61" i="2"/>
  <c r="O63" i="2"/>
  <c r="O66" i="2"/>
  <c r="O72" i="2"/>
  <c r="O67" i="2"/>
  <c r="O68" i="2"/>
  <c r="O71" i="2"/>
  <c r="O64" i="2"/>
  <c r="N34" i="2"/>
  <c r="M28" i="2"/>
  <c r="O73" i="2"/>
  <c r="O20" i="13" l="1"/>
  <c r="AC18" i="10"/>
  <c r="AC17" i="10"/>
  <c r="AC16" i="10"/>
  <c r="AC15" i="10"/>
  <c r="AB18" i="10" l="1"/>
  <c r="AB17" i="10"/>
  <c r="AB16" i="10"/>
  <c r="AB15" i="10"/>
  <c r="O6" i="13"/>
  <c r="O22" i="13"/>
  <c r="O23" i="13"/>
  <c r="O9" i="13" l="1"/>
  <c r="O8" i="13"/>
  <c r="N152" i="2"/>
  <c r="O154" i="2" s="1"/>
  <c r="N153" i="2"/>
  <c r="O155" i="2" s="1"/>
  <c r="Z80" i="2"/>
  <c r="AA80" i="2"/>
  <c r="Z81" i="2"/>
  <c r="AA81" i="2"/>
  <c r="Z84" i="2"/>
  <c r="AA84" i="2"/>
  <c r="Z85" i="2"/>
  <c r="AA85" i="2"/>
  <c r="Z88" i="2"/>
  <c r="AA88" i="2"/>
  <c r="Z89" i="2"/>
  <c r="AA89" i="2"/>
  <c r="Z92" i="2"/>
  <c r="AA92" i="2"/>
  <c r="Z93" i="2"/>
  <c r="AA93" i="2"/>
  <c r="Z96" i="2"/>
  <c r="AA96" i="2"/>
  <c r="Z97" i="2"/>
  <c r="AA97" i="2"/>
  <c r="Z100" i="2"/>
  <c r="AA100" i="2"/>
  <c r="Z101" i="2"/>
  <c r="AA101" i="2"/>
  <c r="Z104" i="2"/>
  <c r="AA104" i="2"/>
  <c r="Z105" i="2"/>
  <c r="AA105" i="2"/>
  <c r="Z108" i="2"/>
  <c r="AA108" i="2"/>
  <c r="Z109" i="2"/>
  <c r="AA109" i="2"/>
  <c r="Z112" i="2"/>
  <c r="AA112" i="2"/>
  <c r="Z113" i="2"/>
  <c r="AA113" i="2"/>
  <c r="Z116" i="2"/>
  <c r="AA116" i="2"/>
  <c r="Z117" i="2"/>
  <c r="AA117" i="2"/>
  <c r="Z120" i="2"/>
  <c r="AA120" i="2"/>
  <c r="Z121" i="2"/>
  <c r="AA121" i="2"/>
  <c r="Z124" i="2"/>
  <c r="AA124" i="2"/>
  <c r="Z125" i="2"/>
  <c r="AA125" i="2"/>
  <c r="Z128" i="2"/>
  <c r="AA128" i="2"/>
  <c r="Z129" i="2"/>
  <c r="AA129" i="2"/>
  <c r="Z132" i="2"/>
  <c r="AA132" i="2"/>
  <c r="Z133" i="2"/>
  <c r="AA133" i="2"/>
  <c r="Z139" i="2"/>
  <c r="AA139" i="2"/>
  <c r="Z140" i="2"/>
  <c r="AA140" i="2"/>
  <c r="Z141" i="2"/>
  <c r="AA141" i="2"/>
  <c r="Z144" i="2"/>
  <c r="AA144" i="2"/>
  <c r="Z145" i="2"/>
  <c r="AA145" i="2"/>
  <c r="Z146" i="2"/>
  <c r="AA146" i="2"/>
  <c r="N44" i="2"/>
  <c r="N45" i="2"/>
  <c r="N46" i="2"/>
  <c r="N47" i="2"/>
  <c r="N48" i="2"/>
  <c r="N53" i="2"/>
  <c r="N54" i="2"/>
  <c r="N55" i="2"/>
  <c r="X3" i="2"/>
  <c r="N57" i="2" l="1"/>
  <c r="AA142" i="2"/>
  <c r="Z3" i="2"/>
  <c r="AA3" i="2"/>
  <c r="AC13" i="2" s="1"/>
  <c r="Z4" i="2"/>
  <c r="AB14" i="2" s="1"/>
  <c r="AA4" i="2"/>
  <c r="AC14" i="2" s="1"/>
  <c r="Z5" i="2"/>
  <c r="AB15" i="2" s="1"/>
  <c r="AA5" i="2"/>
  <c r="AC15" i="2" s="1"/>
  <c r="Z6" i="2"/>
  <c r="AB16" i="2" s="1"/>
  <c r="AA6" i="2"/>
  <c r="AC16" i="2" s="1"/>
  <c r="Z7" i="2"/>
  <c r="AB17" i="2" s="1"/>
  <c r="AA7" i="2"/>
  <c r="AC17" i="2" s="1"/>
  <c r="N19" i="13"/>
  <c r="N18" i="13"/>
  <c r="M19" i="13"/>
  <c r="L19" i="13"/>
  <c r="M18" i="13"/>
  <c r="L18" i="13"/>
  <c r="N5" i="13"/>
  <c r="N4" i="13"/>
  <c r="AA16" i="10"/>
  <c r="Z15" i="10"/>
  <c r="AA18" i="10"/>
  <c r="AA17" i="10"/>
  <c r="AA15" i="10"/>
  <c r="Z18" i="10"/>
  <c r="Z17" i="10"/>
  <c r="Z16" i="10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B85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B89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B88" i="2"/>
  <c r="T3" i="2"/>
  <c r="M152" i="2"/>
  <c r="N154" i="2" s="1"/>
  <c r="M153" i="2"/>
  <c r="N155" i="2" s="1"/>
  <c r="Y144" i="2"/>
  <c r="Y145" i="2"/>
  <c r="Y146" i="2"/>
  <c r="Y139" i="2"/>
  <c r="Y140" i="2"/>
  <c r="Y141" i="2"/>
  <c r="Y84" i="2"/>
  <c r="Y92" i="2"/>
  <c r="Y93" i="2"/>
  <c r="Y96" i="2"/>
  <c r="Y97" i="2"/>
  <c r="Y100" i="2"/>
  <c r="Y101" i="2"/>
  <c r="Y104" i="2"/>
  <c r="Y105" i="2"/>
  <c r="Y108" i="2"/>
  <c r="Y109" i="2"/>
  <c r="Y112" i="2"/>
  <c r="Y113" i="2"/>
  <c r="Y116" i="2"/>
  <c r="Y117" i="2"/>
  <c r="Y120" i="2"/>
  <c r="Y121" i="2"/>
  <c r="Y124" i="2"/>
  <c r="Y125" i="2"/>
  <c r="Y128" i="2"/>
  <c r="Y129" i="2"/>
  <c r="Y132" i="2"/>
  <c r="Y133" i="2"/>
  <c r="Y80" i="2"/>
  <c r="Y81" i="2"/>
  <c r="L44" i="2"/>
  <c r="M44" i="2"/>
  <c r="M45" i="2"/>
  <c r="M46" i="2"/>
  <c r="M47" i="2"/>
  <c r="M48" i="2"/>
  <c r="M52" i="2"/>
  <c r="M53" i="2"/>
  <c r="M54" i="2"/>
  <c r="M55" i="2"/>
  <c r="Y3" i="2"/>
  <c r="K23" i="2" s="1"/>
  <c r="Y4" i="2"/>
  <c r="Y5" i="2"/>
  <c r="Y6" i="2"/>
  <c r="Y7" i="2"/>
  <c r="M4" i="13"/>
  <c r="Y18" i="10"/>
  <c r="Y17" i="10"/>
  <c r="Y16" i="10"/>
  <c r="Y15" i="10"/>
  <c r="L153" i="2"/>
  <c r="L152" i="2"/>
  <c r="V144" i="2"/>
  <c r="W144" i="2"/>
  <c r="X144" i="2"/>
  <c r="V145" i="2"/>
  <c r="W145" i="2"/>
  <c r="X145" i="2"/>
  <c r="V146" i="2"/>
  <c r="W146" i="2"/>
  <c r="X146" i="2"/>
  <c r="V141" i="2"/>
  <c r="W141" i="2"/>
  <c r="X141" i="2"/>
  <c r="V140" i="2"/>
  <c r="W140" i="2"/>
  <c r="X140" i="2"/>
  <c r="V139" i="2"/>
  <c r="W139" i="2"/>
  <c r="X139" i="2"/>
  <c r="V108" i="2"/>
  <c r="W108" i="2"/>
  <c r="X108" i="2"/>
  <c r="V109" i="2"/>
  <c r="W109" i="2"/>
  <c r="X109" i="2"/>
  <c r="V112" i="2"/>
  <c r="W112" i="2"/>
  <c r="X112" i="2"/>
  <c r="V113" i="2"/>
  <c r="W113" i="2"/>
  <c r="X113" i="2"/>
  <c r="V116" i="2"/>
  <c r="W116" i="2"/>
  <c r="X116" i="2"/>
  <c r="V117" i="2"/>
  <c r="W117" i="2"/>
  <c r="X117" i="2"/>
  <c r="V120" i="2"/>
  <c r="W120" i="2"/>
  <c r="X120" i="2"/>
  <c r="V121" i="2"/>
  <c r="W121" i="2"/>
  <c r="X121" i="2"/>
  <c r="V124" i="2"/>
  <c r="W124" i="2"/>
  <c r="X124" i="2"/>
  <c r="V125" i="2"/>
  <c r="W125" i="2"/>
  <c r="X125" i="2"/>
  <c r="V128" i="2"/>
  <c r="W128" i="2"/>
  <c r="X128" i="2"/>
  <c r="V129" i="2"/>
  <c r="W129" i="2"/>
  <c r="X129" i="2"/>
  <c r="V132" i="2"/>
  <c r="W132" i="2"/>
  <c r="X132" i="2"/>
  <c r="V133" i="2"/>
  <c r="W133" i="2"/>
  <c r="X133" i="2"/>
  <c r="V92" i="2"/>
  <c r="W92" i="2"/>
  <c r="X92" i="2"/>
  <c r="V93" i="2"/>
  <c r="W93" i="2"/>
  <c r="X93" i="2"/>
  <c r="V96" i="2"/>
  <c r="W96" i="2"/>
  <c r="X96" i="2"/>
  <c r="V97" i="2"/>
  <c r="W97" i="2"/>
  <c r="X97" i="2"/>
  <c r="V100" i="2"/>
  <c r="W100" i="2"/>
  <c r="X100" i="2"/>
  <c r="V101" i="2"/>
  <c r="W101" i="2"/>
  <c r="X101" i="2"/>
  <c r="V104" i="2"/>
  <c r="W104" i="2"/>
  <c r="X104" i="2"/>
  <c r="V105" i="2"/>
  <c r="W105" i="2"/>
  <c r="X105" i="2"/>
  <c r="V84" i="2"/>
  <c r="W84" i="2"/>
  <c r="X84" i="2"/>
  <c r="V81" i="2"/>
  <c r="W81" i="2"/>
  <c r="X81" i="2"/>
  <c r="U80" i="2"/>
  <c r="V80" i="2"/>
  <c r="W80" i="2"/>
  <c r="X80" i="2"/>
  <c r="M5" i="13"/>
  <c r="L5" i="13"/>
  <c r="L4" i="13"/>
  <c r="L55" i="2"/>
  <c r="L54" i="2"/>
  <c r="L53" i="2"/>
  <c r="L52" i="2"/>
  <c r="L48" i="2"/>
  <c r="L47" i="2"/>
  <c r="L46" i="2"/>
  <c r="L45" i="2"/>
  <c r="X7" i="2"/>
  <c r="X6" i="2"/>
  <c r="X5" i="2"/>
  <c r="X4" i="2"/>
  <c r="V4" i="2"/>
  <c r="W4" i="2"/>
  <c r="V5" i="2"/>
  <c r="W5" i="2"/>
  <c r="V6" i="2"/>
  <c r="W6" i="2"/>
  <c r="V7" i="2"/>
  <c r="W7" i="2"/>
  <c r="V3" i="2"/>
  <c r="X13" i="2" s="1"/>
  <c r="W3" i="2"/>
  <c r="X18" i="10"/>
  <c r="W18" i="10"/>
  <c r="V18" i="10"/>
  <c r="U18" i="10"/>
  <c r="T18" i="10"/>
  <c r="S18" i="10"/>
  <c r="R18" i="10"/>
  <c r="X17" i="10"/>
  <c r="W17" i="10"/>
  <c r="V17" i="10"/>
  <c r="U17" i="10"/>
  <c r="T17" i="10"/>
  <c r="S17" i="10"/>
  <c r="R17" i="10"/>
  <c r="X16" i="10"/>
  <c r="W16" i="10"/>
  <c r="V16" i="10"/>
  <c r="U16" i="10"/>
  <c r="T16" i="10"/>
  <c r="S16" i="10"/>
  <c r="R16" i="10"/>
  <c r="X15" i="10"/>
  <c r="W15" i="10"/>
  <c r="V15" i="10"/>
  <c r="U15" i="10"/>
  <c r="T15" i="10"/>
  <c r="S15" i="10"/>
  <c r="R15" i="10"/>
  <c r="K153" i="2"/>
  <c r="J153" i="2"/>
  <c r="I153" i="2"/>
  <c r="K152" i="2"/>
  <c r="J152" i="2"/>
  <c r="R144" i="2"/>
  <c r="S144" i="2"/>
  <c r="T144" i="2"/>
  <c r="U144" i="2"/>
  <c r="R145" i="2"/>
  <c r="S145" i="2"/>
  <c r="T145" i="2"/>
  <c r="U145" i="2"/>
  <c r="R146" i="2"/>
  <c r="S146" i="2"/>
  <c r="T146" i="2"/>
  <c r="U146" i="2"/>
  <c r="R139" i="2"/>
  <c r="S139" i="2"/>
  <c r="T139" i="2"/>
  <c r="U139" i="2"/>
  <c r="R140" i="2"/>
  <c r="S140" i="2"/>
  <c r="T140" i="2"/>
  <c r="U140" i="2"/>
  <c r="R141" i="2"/>
  <c r="S141" i="2"/>
  <c r="S142" i="2" s="1"/>
  <c r="T141" i="2"/>
  <c r="U141" i="2"/>
  <c r="R80" i="2"/>
  <c r="S80" i="2"/>
  <c r="T80" i="2"/>
  <c r="R81" i="2"/>
  <c r="S81" i="2"/>
  <c r="T81" i="2"/>
  <c r="U81" i="2"/>
  <c r="R84" i="2"/>
  <c r="S84" i="2"/>
  <c r="T84" i="2"/>
  <c r="U84" i="2"/>
  <c r="R92" i="2"/>
  <c r="S92" i="2"/>
  <c r="T92" i="2"/>
  <c r="U92" i="2"/>
  <c r="R93" i="2"/>
  <c r="S93" i="2"/>
  <c r="T93" i="2"/>
  <c r="U93" i="2"/>
  <c r="R96" i="2"/>
  <c r="S96" i="2"/>
  <c r="T96" i="2"/>
  <c r="U96" i="2"/>
  <c r="R97" i="2"/>
  <c r="S97" i="2"/>
  <c r="T97" i="2"/>
  <c r="U97" i="2"/>
  <c r="R100" i="2"/>
  <c r="S100" i="2"/>
  <c r="T100" i="2"/>
  <c r="U100" i="2"/>
  <c r="R101" i="2"/>
  <c r="S101" i="2"/>
  <c r="T101" i="2"/>
  <c r="U101" i="2"/>
  <c r="R104" i="2"/>
  <c r="S104" i="2"/>
  <c r="T104" i="2"/>
  <c r="U104" i="2"/>
  <c r="R105" i="2"/>
  <c r="S105" i="2"/>
  <c r="T105" i="2"/>
  <c r="U105" i="2"/>
  <c r="R108" i="2"/>
  <c r="S108" i="2"/>
  <c r="T108" i="2"/>
  <c r="U108" i="2"/>
  <c r="R109" i="2"/>
  <c r="S109" i="2"/>
  <c r="T109" i="2"/>
  <c r="U109" i="2"/>
  <c r="R112" i="2"/>
  <c r="S112" i="2"/>
  <c r="T112" i="2"/>
  <c r="U112" i="2"/>
  <c r="R113" i="2"/>
  <c r="S113" i="2"/>
  <c r="T113" i="2"/>
  <c r="U113" i="2"/>
  <c r="R116" i="2"/>
  <c r="S116" i="2"/>
  <c r="T116" i="2"/>
  <c r="U116" i="2"/>
  <c r="R117" i="2"/>
  <c r="S117" i="2"/>
  <c r="T117" i="2"/>
  <c r="U117" i="2"/>
  <c r="R120" i="2"/>
  <c r="S120" i="2"/>
  <c r="T120" i="2"/>
  <c r="U120" i="2"/>
  <c r="R121" i="2"/>
  <c r="S121" i="2"/>
  <c r="T121" i="2"/>
  <c r="U121" i="2"/>
  <c r="R124" i="2"/>
  <c r="S124" i="2"/>
  <c r="T124" i="2"/>
  <c r="U124" i="2"/>
  <c r="R125" i="2"/>
  <c r="S125" i="2"/>
  <c r="T125" i="2"/>
  <c r="U125" i="2"/>
  <c r="R128" i="2"/>
  <c r="S128" i="2"/>
  <c r="T128" i="2"/>
  <c r="U128" i="2"/>
  <c r="R129" i="2"/>
  <c r="S129" i="2"/>
  <c r="T129" i="2"/>
  <c r="U129" i="2"/>
  <c r="R132" i="2"/>
  <c r="S132" i="2"/>
  <c r="T132" i="2"/>
  <c r="U132" i="2"/>
  <c r="R133" i="2"/>
  <c r="S133" i="2"/>
  <c r="T133" i="2"/>
  <c r="U133" i="2"/>
  <c r="K55" i="2"/>
  <c r="J55" i="2"/>
  <c r="K54" i="2"/>
  <c r="J54" i="2"/>
  <c r="J53" i="2"/>
  <c r="K53" i="2"/>
  <c r="K52" i="2"/>
  <c r="J52" i="2"/>
  <c r="J50" i="2"/>
  <c r="K48" i="2"/>
  <c r="J48" i="2"/>
  <c r="J47" i="2"/>
  <c r="K47" i="2"/>
  <c r="K46" i="2"/>
  <c r="J46" i="2"/>
  <c r="J45" i="2"/>
  <c r="K45" i="2"/>
  <c r="K44" i="2"/>
  <c r="J44" i="2"/>
  <c r="H44" i="2"/>
  <c r="H32" i="2"/>
  <c r="I32" i="2"/>
  <c r="R12" i="2"/>
  <c r="S12" i="2"/>
  <c r="T12" i="2"/>
  <c r="U12" i="2"/>
  <c r="U3" i="2"/>
  <c r="I23" i="2" s="1"/>
  <c r="U4" i="2"/>
  <c r="U5" i="2"/>
  <c r="U6" i="2"/>
  <c r="U7" i="2"/>
  <c r="R3" i="2"/>
  <c r="S3" i="2"/>
  <c r="R4" i="2"/>
  <c r="S4" i="2"/>
  <c r="T4" i="2"/>
  <c r="I24" i="2" s="1"/>
  <c r="R5" i="2"/>
  <c r="S5" i="2"/>
  <c r="T5" i="2"/>
  <c r="R6" i="2"/>
  <c r="S6" i="2"/>
  <c r="T6" i="2"/>
  <c r="R7" i="2"/>
  <c r="S7" i="2"/>
  <c r="T7" i="2"/>
  <c r="K19" i="13"/>
  <c r="K18" i="13"/>
  <c r="J19" i="13"/>
  <c r="J18" i="13"/>
  <c r="E4" i="13"/>
  <c r="G4" i="13"/>
  <c r="G18" i="13"/>
  <c r="K5" i="13"/>
  <c r="J5" i="13"/>
  <c r="K4" i="13"/>
  <c r="J4" i="13"/>
  <c r="Q18" i="10"/>
  <c r="P18" i="10"/>
  <c r="O18" i="10"/>
  <c r="N18" i="10"/>
  <c r="Q17" i="10"/>
  <c r="P17" i="10"/>
  <c r="O17" i="10"/>
  <c r="N17" i="10"/>
  <c r="Q16" i="10"/>
  <c r="P16" i="10"/>
  <c r="O16" i="10"/>
  <c r="N16" i="10"/>
  <c r="Q15" i="10"/>
  <c r="P15" i="10"/>
  <c r="O15" i="10"/>
  <c r="N15" i="10"/>
  <c r="I5" i="13"/>
  <c r="I4" i="13"/>
  <c r="I18" i="13"/>
  <c r="I19" i="13"/>
  <c r="H18" i="13"/>
  <c r="H19" i="13"/>
  <c r="G19" i="13"/>
  <c r="F19" i="13"/>
  <c r="F18" i="13"/>
  <c r="E19" i="13"/>
  <c r="E18" i="13"/>
  <c r="D19" i="13"/>
  <c r="D18" i="13"/>
  <c r="C19" i="13"/>
  <c r="C18" i="13"/>
  <c r="B19" i="13"/>
  <c r="C4" i="13"/>
  <c r="C5" i="13"/>
  <c r="D4" i="13"/>
  <c r="D5" i="13"/>
  <c r="E5" i="13"/>
  <c r="F4" i="13"/>
  <c r="F5" i="13"/>
  <c r="G5" i="13"/>
  <c r="H4" i="13"/>
  <c r="H5" i="13"/>
  <c r="B5" i="13"/>
  <c r="B4" i="13"/>
  <c r="E152" i="2"/>
  <c r="D152" i="2"/>
  <c r="Z156" i="2" s="1"/>
  <c r="F152" i="2"/>
  <c r="G152" i="2"/>
  <c r="H152" i="2"/>
  <c r="I152" i="2"/>
  <c r="E153" i="2"/>
  <c r="D153" i="2"/>
  <c r="Z157" i="2" s="1"/>
  <c r="F153" i="2"/>
  <c r="G153" i="2"/>
  <c r="H153" i="2"/>
  <c r="O140" i="2"/>
  <c r="M140" i="2"/>
  <c r="O141" i="2"/>
  <c r="M141" i="2"/>
  <c r="Q140" i="2"/>
  <c r="Q141" i="2"/>
  <c r="H45" i="2"/>
  <c r="H46" i="2"/>
  <c r="H47" i="2"/>
  <c r="H48" i="2"/>
  <c r="H50" i="2"/>
  <c r="H52" i="2"/>
  <c r="H53" i="2"/>
  <c r="H54" i="2"/>
  <c r="H55" i="2"/>
  <c r="G44" i="2"/>
  <c r="G45" i="2"/>
  <c r="G46" i="2"/>
  <c r="G47" i="2"/>
  <c r="G48" i="2"/>
  <c r="G50" i="2"/>
  <c r="G52" i="2"/>
  <c r="G53" i="2"/>
  <c r="G54" i="2"/>
  <c r="G55" i="2"/>
  <c r="N61" i="6"/>
  <c r="N64" i="6"/>
  <c r="I44" i="2"/>
  <c r="I45" i="2"/>
  <c r="I46" i="2"/>
  <c r="I47" i="2"/>
  <c r="I48" i="2"/>
  <c r="I50" i="2"/>
  <c r="I52" i="2"/>
  <c r="I53" i="2"/>
  <c r="I54" i="2"/>
  <c r="I55" i="2"/>
  <c r="C44" i="2"/>
  <c r="C45" i="2"/>
  <c r="C46" i="2"/>
  <c r="C47" i="2"/>
  <c r="C48" i="2"/>
  <c r="C50" i="2"/>
  <c r="C52" i="2"/>
  <c r="C53" i="2"/>
  <c r="C54" i="2"/>
  <c r="C55" i="2"/>
  <c r="D44" i="2"/>
  <c r="D45" i="2"/>
  <c r="D46" i="2"/>
  <c r="D47" i="2"/>
  <c r="D48" i="2"/>
  <c r="D50" i="2"/>
  <c r="D52" i="2"/>
  <c r="D53" i="2"/>
  <c r="D54" i="2"/>
  <c r="D55" i="2"/>
  <c r="E44" i="2"/>
  <c r="E45" i="2"/>
  <c r="E46" i="2"/>
  <c r="E47" i="2"/>
  <c r="E48" i="2"/>
  <c r="E50" i="2"/>
  <c r="E52" i="2"/>
  <c r="E53" i="2"/>
  <c r="E54" i="2"/>
  <c r="E55" i="2"/>
  <c r="F44" i="2"/>
  <c r="F45" i="2"/>
  <c r="F46" i="2"/>
  <c r="F47" i="2"/>
  <c r="F48" i="2"/>
  <c r="F50" i="2"/>
  <c r="F52" i="2"/>
  <c r="F53" i="2"/>
  <c r="F54" i="2"/>
  <c r="F55" i="2"/>
  <c r="B45" i="2"/>
  <c r="B44" i="2"/>
  <c r="B46" i="2"/>
  <c r="B47" i="2"/>
  <c r="B48" i="2"/>
  <c r="B50" i="2"/>
  <c r="B52" i="2"/>
  <c r="B53" i="2"/>
  <c r="B54" i="2"/>
  <c r="B55" i="2"/>
  <c r="P3" i="2"/>
  <c r="Q3" i="2"/>
  <c r="P4" i="2"/>
  <c r="Q4" i="2"/>
  <c r="P5" i="2"/>
  <c r="Q5" i="2"/>
  <c r="P6" i="2"/>
  <c r="Q6" i="2"/>
  <c r="P7" i="2"/>
  <c r="Q7" i="2"/>
  <c r="M3" i="2"/>
  <c r="N3" i="2"/>
  <c r="M4" i="2"/>
  <c r="N4" i="2"/>
  <c r="M5" i="2"/>
  <c r="N5" i="2"/>
  <c r="M6" i="2"/>
  <c r="N6" i="2"/>
  <c r="M7" i="2"/>
  <c r="N7" i="2"/>
  <c r="L3" i="2"/>
  <c r="L4" i="2"/>
  <c r="L5" i="2"/>
  <c r="L6" i="2"/>
  <c r="L7" i="2"/>
  <c r="J3" i="2"/>
  <c r="K3" i="2"/>
  <c r="J4" i="2"/>
  <c r="K4" i="2"/>
  <c r="J5" i="2"/>
  <c r="K5" i="2"/>
  <c r="M15" i="2" s="1"/>
  <c r="J6" i="2"/>
  <c r="K6" i="2"/>
  <c r="J7" i="2"/>
  <c r="K7" i="2"/>
  <c r="H3" i="2"/>
  <c r="I3" i="2"/>
  <c r="H4" i="2"/>
  <c r="I4" i="2"/>
  <c r="H5" i="2"/>
  <c r="I5" i="2"/>
  <c r="H6" i="2"/>
  <c r="I6" i="2"/>
  <c r="H7" i="2"/>
  <c r="I7" i="2"/>
  <c r="F3" i="2"/>
  <c r="G3" i="2"/>
  <c r="F4" i="2"/>
  <c r="G4" i="2"/>
  <c r="F5" i="2"/>
  <c r="G5" i="2"/>
  <c r="F6" i="2"/>
  <c r="G6" i="2"/>
  <c r="F7" i="2"/>
  <c r="G7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B120" i="2"/>
  <c r="B116" i="2"/>
  <c r="B112" i="2"/>
  <c r="B108" i="2"/>
  <c r="B132" i="2"/>
  <c r="B128" i="2"/>
  <c r="B124" i="2"/>
  <c r="B104" i="2"/>
  <c r="B100" i="2"/>
  <c r="B96" i="2"/>
  <c r="B92" i="2"/>
  <c r="B84" i="2"/>
  <c r="B80" i="2"/>
  <c r="O139" i="2"/>
  <c r="P139" i="2"/>
  <c r="Q139" i="2"/>
  <c r="P140" i="2"/>
  <c r="P141" i="2"/>
  <c r="O144" i="2"/>
  <c r="P144" i="2"/>
  <c r="Q144" i="2"/>
  <c r="O145" i="2"/>
  <c r="P145" i="2"/>
  <c r="Q145" i="2"/>
  <c r="O146" i="2"/>
  <c r="P146" i="2"/>
  <c r="Q146" i="2"/>
  <c r="D144" i="2"/>
  <c r="E144" i="2"/>
  <c r="F144" i="2"/>
  <c r="G144" i="2"/>
  <c r="H144" i="2"/>
  <c r="I144" i="2"/>
  <c r="J144" i="2"/>
  <c r="K144" i="2"/>
  <c r="L144" i="2"/>
  <c r="M144" i="2"/>
  <c r="N144" i="2"/>
  <c r="C144" i="2"/>
  <c r="D139" i="2"/>
  <c r="E139" i="2"/>
  <c r="F139" i="2"/>
  <c r="G139" i="2"/>
  <c r="H139" i="2"/>
  <c r="I139" i="2"/>
  <c r="J139" i="2"/>
  <c r="K139" i="2"/>
  <c r="L139" i="2"/>
  <c r="M139" i="2"/>
  <c r="N139" i="2"/>
  <c r="C139" i="2"/>
  <c r="C32" i="2"/>
  <c r="D32" i="2"/>
  <c r="E32" i="2"/>
  <c r="F32" i="2"/>
  <c r="G32" i="2"/>
  <c r="O3" i="2"/>
  <c r="O13" i="2" s="1"/>
  <c r="O4" i="2"/>
  <c r="O5" i="2"/>
  <c r="O6" i="2"/>
  <c r="O7" i="2"/>
  <c r="O17" i="2" s="1"/>
  <c r="P12" i="2"/>
  <c r="Q12" i="2"/>
  <c r="O12" i="2"/>
  <c r="N12" i="2"/>
  <c r="N146" i="2"/>
  <c r="N145" i="2"/>
  <c r="N141" i="2"/>
  <c r="N140" i="2"/>
  <c r="L12" i="2"/>
  <c r="M12" i="2"/>
  <c r="L140" i="2"/>
  <c r="L141" i="2"/>
  <c r="L145" i="2"/>
  <c r="L146" i="2"/>
  <c r="K146" i="2"/>
  <c r="K145" i="2"/>
  <c r="K141" i="2"/>
  <c r="K140" i="2"/>
  <c r="J146" i="2"/>
  <c r="J145" i="2"/>
  <c r="J141" i="2"/>
  <c r="J140" i="2"/>
  <c r="J12" i="2"/>
  <c r="K12" i="2"/>
  <c r="C145" i="2"/>
  <c r="D145" i="2"/>
  <c r="E145" i="2"/>
  <c r="F145" i="2"/>
  <c r="G145" i="2"/>
  <c r="H145" i="2"/>
  <c r="I145" i="2"/>
  <c r="C146" i="2"/>
  <c r="D146" i="2"/>
  <c r="E146" i="2"/>
  <c r="F146" i="2"/>
  <c r="G146" i="2"/>
  <c r="H146" i="2"/>
  <c r="I146" i="2"/>
  <c r="C140" i="2"/>
  <c r="D140" i="2"/>
  <c r="E140" i="2"/>
  <c r="F140" i="2"/>
  <c r="G140" i="2"/>
  <c r="H140" i="2"/>
  <c r="I140" i="2"/>
  <c r="C141" i="2"/>
  <c r="D141" i="2"/>
  <c r="E141" i="2"/>
  <c r="F141" i="2"/>
  <c r="G141" i="2"/>
  <c r="H141" i="2"/>
  <c r="I141" i="2"/>
  <c r="B129" i="2"/>
  <c r="B121" i="2"/>
  <c r="B117" i="2"/>
  <c r="B113" i="2"/>
  <c r="B109" i="2"/>
  <c r="B133" i="2"/>
  <c r="B125" i="2"/>
  <c r="B32" i="2"/>
  <c r="A14" i="2"/>
  <c r="A24" i="2" s="1"/>
  <c r="A34" i="2" s="1"/>
  <c r="A15" i="2"/>
  <c r="A25" i="2" s="1"/>
  <c r="A35" i="2" s="1"/>
  <c r="A16" i="2"/>
  <c r="A26" i="2" s="1"/>
  <c r="A36" i="2" s="1"/>
  <c r="A17" i="2"/>
  <c r="A27" i="2" s="1"/>
  <c r="A37" i="2" s="1"/>
  <c r="A13" i="2"/>
  <c r="A23" i="2" s="1"/>
  <c r="A33" i="2" s="1"/>
  <c r="E4" i="2"/>
  <c r="G14" i="2" s="1"/>
  <c r="E5" i="2"/>
  <c r="E6" i="2"/>
  <c r="E7" i="2"/>
  <c r="E3" i="2"/>
  <c r="D4" i="2"/>
  <c r="D5" i="2"/>
  <c r="D6" i="2"/>
  <c r="F16" i="2" s="1"/>
  <c r="D7" i="2"/>
  <c r="D3" i="2"/>
  <c r="F13" i="2" s="1"/>
  <c r="C4" i="2"/>
  <c r="C5" i="2"/>
  <c r="C6" i="2"/>
  <c r="C7" i="2"/>
  <c r="C3" i="2"/>
  <c r="B4" i="2"/>
  <c r="B5" i="2"/>
  <c r="B6" i="2"/>
  <c r="B7" i="2"/>
  <c r="B3" i="2"/>
  <c r="C12" i="2"/>
  <c r="D12" i="2"/>
  <c r="E12" i="2"/>
  <c r="F12" i="2"/>
  <c r="G12" i="2"/>
  <c r="H12" i="2"/>
  <c r="I12" i="2"/>
  <c r="B12" i="2"/>
  <c r="B105" i="2"/>
  <c r="B101" i="2"/>
  <c r="B97" i="2"/>
  <c r="B93" i="2"/>
  <c r="B81" i="2"/>
  <c r="D157" i="2"/>
  <c r="F6" i="13"/>
  <c r="F9" i="13" s="1"/>
  <c r="W15" i="2" l="1"/>
  <c r="X157" i="2"/>
  <c r="Y157" i="2"/>
  <c r="X156" i="2"/>
  <c r="Y156" i="2"/>
  <c r="E154" i="2"/>
  <c r="I157" i="2"/>
  <c r="Y14" i="2"/>
  <c r="I26" i="2"/>
  <c r="T14" i="2"/>
  <c r="F157" i="2"/>
  <c r="W156" i="2"/>
  <c r="M20" i="13"/>
  <c r="M23" i="13" s="1"/>
  <c r="M146" i="2"/>
  <c r="W14" i="2"/>
  <c r="Q14" i="2"/>
  <c r="Z16" i="2"/>
  <c r="R14" i="2"/>
  <c r="I156" i="2"/>
  <c r="Y17" i="2"/>
  <c r="D156" i="2"/>
  <c r="T13" i="2"/>
  <c r="H156" i="2"/>
  <c r="W157" i="2"/>
  <c r="V157" i="2"/>
  <c r="R13" i="2"/>
  <c r="U14" i="2"/>
  <c r="F154" i="2"/>
  <c r="U156" i="2"/>
  <c r="V156" i="2"/>
  <c r="K24" i="2"/>
  <c r="U142" i="2"/>
  <c r="J156" i="2"/>
  <c r="X15" i="2"/>
  <c r="F156" i="2"/>
  <c r="V15" i="2"/>
  <c r="B57" i="2"/>
  <c r="B65" i="2" s="1"/>
  <c r="N71" i="2"/>
  <c r="N65" i="2"/>
  <c r="K27" i="2"/>
  <c r="I27" i="2"/>
  <c r="N60" i="2"/>
  <c r="F23" i="2"/>
  <c r="N64" i="2"/>
  <c r="N69" i="2"/>
  <c r="K57" i="2"/>
  <c r="N62" i="2"/>
  <c r="N70" i="2"/>
  <c r="J57" i="2"/>
  <c r="N73" i="2"/>
  <c r="N72" i="2"/>
  <c r="N66" i="2"/>
  <c r="N68" i="2"/>
  <c r="N67" i="2"/>
  <c r="N61" i="2"/>
  <c r="N63" i="2"/>
  <c r="E57" i="2"/>
  <c r="E65" i="2" s="1"/>
  <c r="C57" i="2"/>
  <c r="L57" i="2"/>
  <c r="H57" i="2"/>
  <c r="F57" i="2"/>
  <c r="F65" i="2" s="1"/>
  <c r="D57" i="2"/>
  <c r="I57" i="2"/>
  <c r="G57" i="2"/>
  <c r="M57" i="2"/>
  <c r="M155" i="2"/>
  <c r="M157" i="2"/>
  <c r="T157" i="2"/>
  <c r="U157" i="2"/>
  <c r="L20" i="13"/>
  <c r="L23" i="13" s="1"/>
  <c r="C20" i="13"/>
  <c r="C23" i="13" s="1"/>
  <c r="E20" i="13"/>
  <c r="E22" i="13" s="1"/>
  <c r="K20" i="13"/>
  <c r="K23" i="13" s="1"/>
  <c r="K13" i="2"/>
  <c r="G26" i="2"/>
  <c r="T156" i="2"/>
  <c r="S156" i="2"/>
  <c r="J27" i="2"/>
  <c r="F20" i="13"/>
  <c r="F22" i="13" s="1"/>
  <c r="I6" i="13"/>
  <c r="I8" i="13" s="1"/>
  <c r="G24" i="2"/>
  <c r="H23" i="2"/>
  <c r="I33" i="2" s="1"/>
  <c r="S13" i="2"/>
  <c r="E156" i="2"/>
  <c r="H154" i="2"/>
  <c r="S157" i="2"/>
  <c r="R157" i="2"/>
  <c r="V16" i="2"/>
  <c r="H26" i="2"/>
  <c r="J17" i="2"/>
  <c r="V14" i="2"/>
  <c r="Y15" i="2"/>
  <c r="X14" i="2"/>
  <c r="U16" i="2"/>
  <c r="S16" i="2"/>
  <c r="L156" i="2"/>
  <c r="R156" i="2"/>
  <c r="H25" i="2"/>
  <c r="C6" i="13"/>
  <c r="C8" i="13" s="1"/>
  <c r="P17" i="2"/>
  <c r="U17" i="2"/>
  <c r="V17" i="2"/>
  <c r="J25" i="2"/>
  <c r="M145" i="2"/>
  <c r="M156" i="2"/>
  <c r="M13" i="2"/>
  <c r="P156" i="2"/>
  <c r="Q156" i="2"/>
  <c r="D155" i="2"/>
  <c r="Q157" i="2"/>
  <c r="P157" i="2"/>
  <c r="G6" i="13"/>
  <c r="G8" i="13" s="1"/>
  <c r="H20" i="13"/>
  <c r="H23" i="13" s="1"/>
  <c r="M6" i="13"/>
  <c r="M8" i="13" s="1"/>
  <c r="AA13" i="2"/>
  <c r="M154" i="2"/>
  <c r="D20" i="13"/>
  <c r="D23" i="13" s="1"/>
  <c r="J20" i="13"/>
  <c r="J23" i="13" s="1"/>
  <c r="I13" i="2"/>
  <c r="R15" i="2"/>
  <c r="L15" i="2"/>
  <c r="W13" i="2"/>
  <c r="J26" i="2"/>
  <c r="J24" i="2"/>
  <c r="K6" i="13"/>
  <c r="K8" i="13" s="1"/>
  <c r="H13" i="2"/>
  <c r="C26" i="2"/>
  <c r="L13" i="2"/>
  <c r="E24" i="2"/>
  <c r="P14" i="2"/>
  <c r="S17" i="2"/>
  <c r="S15" i="2"/>
  <c r="Q142" i="2"/>
  <c r="G156" i="2"/>
  <c r="Y16" i="2"/>
  <c r="Y142" i="2"/>
  <c r="M17" i="2"/>
  <c r="D25" i="2"/>
  <c r="J154" i="2"/>
  <c r="H27" i="2"/>
  <c r="S14" i="2"/>
  <c r="W17" i="2"/>
  <c r="K156" i="2"/>
  <c r="T17" i="2"/>
  <c r="F24" i="2"/>
  <c r="F34" i="2" s="1"/>
  <c r="K157" i="2"/>
  <c r="Y13" i="2"/>
  <c r="J157" i="2"/>
  <c r="T15" i="2"/>
  <c r="J23" i="2"/>
  <c r="K33" i="2" s="1"/>
  <c r="K154" i="2"/>
  <c r="Z14" i="2"/>
  <c r="I25" i="2"/>
  <c r="F15" i="2"/>
  <c r="X16" i="2"/>
  <c r="R17" i="2"/>
  <c r="I14" i="2"/>
  <c r="K17" i="2"/>
  <c r="E27" i="2"/>
  <c r="E23" i="2"/>
  <c r="F155" i="2"/>
  <c r="H155" i="2"/>
  <c r="B6" i="13"/>
  <c r="B9" i="13" s="1"/>
  <c r="D6" i="13"/>
  <c r="D9" i="13" s="1"/>
  <c r="I20" i="13"/>
  <c r="I22" i="13" s="1"/>
  <c r="G155" i="2"/>
  <c r="H16" i="2"/>
  <c r="C27" i="2"/>
  <c r="D26" i="2"/>
  <c r="B27" i="2"/>
  <c r="C24" i="2"/>
  <c r="E26" i="2"/>
  <c r="C25" i="2"/>
  <c r="M16" i="2"/>
  <c r="L16" i="2"/>
  <c r="F26" i="2"/>
  <c r="L17" i="2"/>
  <c r="I15" i="2"/>
  <c r="I16" i="2"/>
  <c r="N15" i="2"/>
  <c r="P16" i="2"/>
  <c r="L157" i="2"/>
  <c r="O157" i="2"/>
  <c r="Q17" i="2"/>
  <c r="G15" i="2"/>
  <c r="B25" i="2"/>
  <c r="H14" i="2"/>
  <c r="J13" i="2"/>
  <c r="N16" i="2"/>
  <c r="K25" i="2"/>
  <c r="D154" i="2"/>
  <c r="O156" i="2"/>
  <c r="L23" i="2"/>
  <c r="Z13" i="2"/>
  <c r="AB13" i="2"/>
  <c r="G17" i="2"/>
  <c r="D27" i="2"/>
  <c r="D23" i="2"/>
  <c r="K14" i="2"/>
  <c r="G27" i="2"/>
  <c r="F17" i="2"/>
  <c r="G13" i="2"/>
  <c r="O15" i="2"/>
  <c r="I17" i="2"/>
  <c r="V13" i="2"/>
  <c r="O14" i="2"/>
  <c r="F25" i="2"/>
  <c r="H15" i="2"/>
  <c r="L14" i="2"/>
  <c r="N20" i="13"/>
  <c r="N22" i="13" s="1"/>
  <c r="I155" i="2"/>
  <c r="B24" i="2"/>
  <c r="P13" i="2"/>
  <c r="H157" i="2"/>
  <c r="L155" i="2"/>
  <c r="E157" i="2"/>
  <c r="E155" i="2"/>
  <c r="N13" i="2"/>
  <c r="N157" i="2"/>
  <c r="F14" i="2"/>
  <c r="O16" i="2"/>
  <c r="H6" i="13"/>
  <c r="H8" i="13" s="1"/>
  <c r="L6" i="13"/>
  <c r="L8" i="13" s="1"/>
  <c r="W142" i="2"/>
  <c r="N17" i="2"/>
  <c r="M142" i="2"/>
  <c r="L154" i="2"/>
  <c r="N156" i="2"/>
  <c r="B23" i="2"/>
  <c r="F27" i="2"/>
  <c r="R16" i="2"/>
  <c r="J16" i="2"/>
  <c r="J14" i="2"/>
  <c r="J15" i="2"/>
  <c r="J6" i="13"/>
  <c r="J8" i="13" s="1"/>
  <c r="X17" i="2"/>
  <c r="D17" i="2"/>
  <c r="G154" i="2"/>
  <c r="L26" i="2"/>
  <c r="M36" i="2" s="1"/>
  <c r="Q16" i="2"/>
  <c r="Q15" i="2"/>
  <c r="E14" i="2"/>
  <c r="E16" i="2"/>
  <c r="D24" i="2"/>
  <c r="M14" i="2"/>
  <c r="G25" i="2"/>
  <c r="G23" i="2"/>
  <c r="J155" i="2"/>
  <c r="K26" i="2"/>
  <c r="Z17" i="2"/>
  <c r="L25" i="2"/>
  <c r="O142" i="2"/>
  <c r="AA17" i="2"/>
  <c r="AA15" i="2"/>
  <c r="H24" i="2"/>
  <c r="W16" i="2"/>
  <c r="E13" i="2"/>
  <c r="D15" i="2"/>
  <c r="E17" i="2"/>
  <c r="E25" i="2"/>
  <c r="AA16" i="2"/>
  <c r="AA14" i="2"/>
  <c r="G16" i="2"/>
  <c r="D13" i="2"/>
  <c r="B26" i="2"/>
  <c r="H17" i="2"/>
  <c r="K15" i="2"/>
  <c r="K16" i="2"/>
  <c r="K155" i="2"/>
  <c r="L27" i="2"/>
  <c r="N14" i="2"/>
  <c r="G157" i="2"/>
  <c r="U15" i="2"/>
  <c r="L24" i="2"/>
  <c r="M34" i="2" s="1"/>
  <c r="Q13" i="2"/>
  <c r="Z15" i="2"/>
  <c r="E15" i="2"/>
  <c r="D14" i="2"/>
  <c r="D16" i="2"/>
  <c r="C23" i="2"/>
  <c r="T16" i="2"/>
  <c r="U13" i="2"/>
  <c r="N6" i="13"/>
  <c r="N9" i="13" s="1"/>
  <c r="G20" i="13"/>
  <c r="G22" i="13" s="1"/>
  <c r="I154" i="2"/>
  <c r="F8" i="13"/>
  <c r="P15" i="2"/>
  <c r="B20" i="13"/>
  <c r="B23" i="13" s="1"/>
  <c r="E6" i="13"/>
  <c r="E9" i="13" s="1"/>
  <c r="I36" i="2" l="1"/>
  <c r="I28" i="2"/>
  <c r="J36" i="2"/>
  <c r="M22" i="13"/>
  <c r="L22" i="13"/>
  <c r="E23" i="13"/>
  <c r="E73" i="2"/>
  <c r="I37" i="2"/>
  <c r="E36" i="2"/>
  <c r="D35" i="2"/>
  <c r="K37" i="2"/>
  <c r="F36" i="2"/>
  <c r="K22" i="13"/>
  <c r="E35" i="2"/>
  <c r="G69" i="2"/>
  <c r="G65" i="2"/>
  <c r="H61" i="2"/>
  <c r="H65" i="2"/>
  <c r="I63" i="2"/>
  <c r="I65" i="2"/>
  <c r="L64" i="2"/>
  <c r="L65" i="2"/>
  <c r="D63" i="2"/>
  <c r="D65" i="2"/>
  <c r="C70" i="2"/>
  <c r="C65" i="2"/>
  <c r="K60" i="2"/>
  <c r="K65" i="2"/>
  <c r="M64" i="2"/>
  <c r="M65" i="2"/>
  <c r="J61" i="2"/>
  <c r="J65" i="2"/>
  <c r="J37" i="2"/>
  <c r="K68" i="2"/>
  <c r="K69" i="2"/>
  <c r="K71" i="2"/>
  <c r="K64" i="2"/>
  <c r="K63" i="2"/>
  <c r="K62" i="2"/>
  <c r="K70" i="2"/>
  <c r="K66" i="2"/>
  <c r="K61" i="2"/>
  <c r="M66" i="2"/>
  <c r="J60" i="2"/>
  <c r="C68" i="2"/>
  <c r="J70" i="2"/>
  <c r="M61" i="2"/>
  <c r="J62" i="2"/>
  <c r="D60" i="2"/>
  <c r="B67" i="2"/>
  <c r="B72" i="2"/>
  <c r="F67" i="2"/>
  <c r="F72" i="2"/>
  <c r="E67" i="2"/>
  <c r="E72" i="2"/>
  <c r="L63" i="2"/>
  <c r="H68" i="2"/>
  <c r="I60" i="2"/>
  <c r="E62" i="2"/>
  <c r="F70" i="2"/>
  <c r="M62" i="2"/>
  <c r="G61" i="2"/>
  <c r="I66" i="2"/>
  <c r="D61" i="2"/>
  <c r="E69" i="2"/>
  <c r="B63" i="2"/>
  <c r="M63" i="2"/>
  <c r="L61" i="2"/>
  <c r="G62" i="2"/>
  <c r="C60" i="2"/>
  <c r="D68" i="2"/>
  <c r="F62" i="2"/>
  <c r="B70" i="2"/>
  <c r="L70" i="2"/>
  <c r="C66" i="2"/>
  <c r="E61" i="2"/>
  <c r="F69" i="2"/>
  <c r="J35" i="2"/>
  <c r="G67" i="2"/>
  <c r="G72" i="2"/>
  <c r="H67" i="2"/>
  <c r="H72" i="2"/>
  <c r="G60" i="2"/>
  <c r="I64" i="2"/>
  <c r="E68" i="2"/>
  <c r="B62" i="2"/>
  <c r="M68" i="2"/>
  <c r="H60" i="2"/>
  <c r="G66" i="2"/>
  <c r="I71" i="2"/>
  <c r="D66" i="2"/>
  <c r="F61" i="2"/>
  <c r="B69" i="2"/>
  <c r="M69" i="2"/>
  <c r="G68" i="2"/>
  <c r="C64" i="2"/>
  <c r="E60" i="2"/>
  <c r="F68" i="2"/>
  <c r="M60" i="2"/>
  <c r="H66" i="2"/>
  <c r="C71" i="2"/>
  <c r="E66" i="2"/>
  <c r="B60" i="2"/>
  <c r="I67" i="2"/>
  <c r="I72" i="2"/>
  <c r="L67" i="2"/>
  <c r="L72" i="2"/>
  <c r="M71" i="2"/>
  <c r="J67" i="2"/>
  <c r="J72" i="2"/>
  <c r="G64" i="2"/>
  <c r="I70" i="2"/>
  <c r="D64" i="2"/>
  <c r="F60" i="2"/>
  <c r="B68" i="2"/>
  <c r="L68" i="2"/>
  <c r="J68" i="2"/>
  <c r="H63" i="2"/>
  <c r="G71" i="2"/>
  <c r="C63" i="2"/>
  <c r="D71" i="2"/>
  <c r="F66" i="2"/>
  <c r="L71" i="2"/>
  <c r="J69" i="2"/>
  <c r="H64" i="2"/>
  <c r="I62" i="2"/>
  <c r="E64" i="2"/>
  <c r="B61" i="2"/>
  <c r="J71" i="2"/>
  <c r="H71" i="2"/>
  <c r="I69" i="2"/>
  <c r="E71" i="2"/>
  <c r="B66" i="2"/>
  <c r="M67" i="2"/>
  <c r="M72" i="2"/>
  <c r="D67" i="2"/>
  <c r="D72" i="2"/>
  <c r="C67" i="2"/>
  <c r="C72" i="2"/>
  <c r="L69" i="2"/>
  <c r="J64" i="2"/>
  <c r="H62" i="2"/>
  <c r="G70" i="2"/>
  <c r="C62" i="2"/>
  <c r="D70" i="2"/>
  <c r="F64" i="2"/>
  <c r="L62" i="2"/>
  <c r="J63" i="2"/>
  <c r="H69" i="2"/>
  <c r="I61" i="2"/>
  <c r="C69" i="2"/>
  <c r="E63" i="2"/>
  <c r="F71" i="2"/>
  <c r="L60" i="2"/>
  <c r="L66" i="2"/>
  <c r="J66" i="2"/>
  <c r="H70" i="2"/>
  <c r="I68" i="2"/>
  <c r="D62" i="2"/>
  <c r="E70" i="2"/>
  <c r="B64" i="2"/>
  <c r="M70" i="2"/>
  <c r="K67" i="2"/>
  <c r="K72" i="2"/>
  <c r="G63" i="2"/>
  <c r="C61" i="2"/>
  <c r="D69" i="2"/>
  <c r="F63" i="2"/>
  <c r="B71" i="2"/>
  <c r="M73" i="2"/>
  <c r="G36" i="2"/>
  <c r="I73" i="2"/>
  <c r="D36" i="2"/>
  <c r="G34" i="2"/>
  <c r="H36" i="2"/>
  <c r="K35" i="2"/>
  <c r="F37" i="2"/>
  <c r="K73" i="2"/>
  <c r="H33" i="2"/>
  <c r="C22" i="13"/>
  <c r="B8" i="13"/>
  <c r="F23" i="13"/>
  <c r="I9" i="13"/>
  <c r="H37" i="2"/>
  <c r="K9" i="13"/>
  <c r="I35" i="2"/>
  <c r="H73" i="2"/>
  <c r="J33" i="2"/>
  <c r="J28" i="2"/>
  <c r="J34" i="2"/>
  <c r="H28" i="2"/>
  <c r="K34" i="2"/>
  <c r="H35" i="2"/>
  <c r="N23" i="13"/>
  <c r="M9" i="13"/>
  <c r="D22" i="13"/>
  <c r="C9" i="13"/>
  <c r="J22" i="13"/>
  <c r="D8" i="13"/>
  <c r="C34" i="2"/>
  <c r="H34" i="2"/>
  <c r="C36" i="2"/>
  <c r="C73" i="2"/>
  <c r="L73" i="2"/>
  <c r="D34" i="2"/>
  <c r="D37" i="2"/>
  <c r="B73" i="2"/>
  <c r="J73" i="2"/>
  <c r="K36" i="2"/>
  <c r="G9" i="13"/>
  <c r="I23" i="13"/>
  <c r="H22" i="13"/>
  <c r="E37" i="2"/>
  <c r="C35" i="2"/>
  <c r="C37" i="2"/>
  <c r="G33" i="2"/>
  <c r="J9" i="13"/>
  <c r="G37" i="2"/>
  <c r="E33" i="2"/>
  <c r="G28" i="2"/>
  <c r="L9" i="13"/>
  <c r="F33" i="2"/>
  <c r="D28" i="2"/>
  <c r="F28" i="2"/>
  <c r="D33" i="2"/>
  <c r="E34" i="2"/>
  <c r="L37" i="2"/>
  <c r="M37" i="2"/>
  <c r="L33" i="2"/>
  <c r="M33" i="2"/>
  <c r="L34" i="2"/>
  <c r="L35" i="2"/>
  <c r="M35" i="2"/>
  <c r="D73" i="2"/>
  <c r="B28" i="2"/>
  <c r="G23" i="13"/>
  <c r="C33" i="2"/>
  <c r="H9" i="13"/>
  <c r="I34" i="2"/>
  <c r="C28" i="2"/>
  <c r="G35" i="2"/>
  <c r="K28" i="2"/>
  <c r="N8" i="13"/>
  <c r="L36" i="2"/>
  <c r="F73" i="2"/>
  <c r="E28" i="2"/>
  <c r="F35" i="2"/>
  <c r="L28" i="2"/>
  <c r="G73" i="2"/>
  <c r="B22" i="13"/>
  <c r="E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Horňák</author>
  </authors>
  <commentList>
    <comment ref="U153" authorId="0" shapeId="0" xr:uid="{00000000-0006-0000-0F00-000001000000}">
      <text>
        <r>
          <rPr>
            <b/>
            <sz val="9"/>
            <color indexed="81"/>
            <rFont val="Tahoma"/>
            <family val="2"/>
            <charset val="238"/>
          </rPr>
          <t>pro srovnatelnost použit odhad (přidán odhadnutý výběr za 1.-17.12.2017)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<sst xmlns="http://schemas.openxmlformats.org/spreadsheetml/2006/main" count="777" uniqueCount="393">
  <si>
    <t xml:space="preserve">1. pololetí </t>
  </si>
  <si>
    <t>2. pololetí</t>
  </si>
  <si>
    <t>I.</t>
  </si>
  <si>
    <t>z toho:</t>
  </si>
  <si>
    <t>náklady na zdravotní péči ve stacionářích (ZZ vykazující OD 0004)</t>
  </si>
  <si>
    <t>Náklady na zdravotní péči celkem</t>
  </si>
  <si>
    <t>praktičtí lékaři</t>
  </si>
  <si>
    <t>ambulantní specialisté</t>
  </si>
  <si>
    <t>komplement</t>
  </si>
  <si>
    <t>stomatologická péče</t>
  </si>
  <si>
    <t>rehabilitační péče</t>
  </si>
  <si>
    <t>domácí zdravotní péče</t>
  </si>
  <si>
    <t>1999</t>
  </si>
  <si>
    <t>2000</t>
  </si>
  <si>
    <t>2001</t>
  </si>
  <si>
    <t>AZZ</t>
  </si>
  <si>
    <t>LZZ</t>
  </si>
  <si>
    <t>lázně a ozdravovny</t>
  </si>
  <si>
    <t>doprava (DRNR a RZS)</t>
  </si>
  <si>
    <t>r. 2000</t>
  </si>
  <si>
    <t>r. 2001</t>
  </si>
  <si>
    <t>Celkem</t>
  </si>
  <si>
    <t xml:space="preserve"> </t>
  </si>
  <si>
    <t>Celkem v %</t>
  </si>
  <si>
    <t>Graf č. 5: Náklady na zdravotní péči hrazenou ze ZFZP</t>
  </si>
  <si>
    <t xml:space="preserve">                  (stejné pololetí předchozího roku = 100%)</t>
  </si>
  <si>
    <t>nemocnice</t>
  </si>
  <si>
    <t>lázeňská péče</t>
  </si>
  <si>
    <t>péče v ozdravovnách</t>
  </si>
  <si>
    <t>doprava</t>
  </si>
  <si>
    <t>záchranná služba</t>
  </si>
  <si>
    <t>OLÚ</t>
  </si>
  <si>
    <t>léky na recepty v AZZ</t>
  </si>
  <si>
    <t>léky na recepty v LZZ</t>
  </si>
  <si>
    <t>v AZZ</t>
  </si>
  <si>
    <t>v LZZ</t>
  </si>
  <si>
    <t>Graf č. 7: Porovnání vývoje nákladů na zdravotní péči hrazenou ze ZFZP</t>
  </si>
  <si>
    <t>Graf č. 10b: Náklady na PZT na předpis</t>
  </si>
  <si>
    <t>2002</t>
  </si>
  <si>
    <t>r. 2002</t>
  </si>
  <si>
    <t xml:space="preserve">2. pololetí </t>
  </si>
  <si>
    <t>Graf č. 6: Vývoj nákladů na zdravotní péči hrazenou ze ZFZP</t>
  </si>
  <si>
    <t>Graf č. 10a: Náklady na předepsaná léčiva</t>
  </si>
  <si>
    <t>1. pololetí</t>
  </si>
  <si>
    <t>2003</t>
  </si>
  <si>
    <t>r. 2003</t>
  </si>
  <si>
    <t>2004</t>
  </si>
  <si>
    <t>r. 2004</t>
  </si>
  <si>
    <t>ZP v AZZ</t>
  </si>
  <si>
    <t>ZP v LZZ</t>
  </si>
  <si>
    <t>předepsané léky a ZP</t>
  </si>
  <si>
    <t>Graf č. 9: Náklady na zdravotní péči poskytovanou jednotlivými segmenty poskytovatelů</t>
  </si>
  <si>
    <t>Graf č. 8: Rozložení nákladů na zdravotní péči dle jednotlivých segmentů v %</t>
  </si>
  <si>
    <t>stomatologie</t>
  </si>
  <si>
    <t>praktický lékař</t>
  </si>
  <si>
    <t>rehabilitace</t>
  </si>
  <si>
    <t>domácí péče</t>
  </si>
  <si>
    <t>ústavní péče</t>
  </si>
  <si>
    <t>doprava a ZZS</t>
  </si>
  <si>
    <t>léky a ZP</t>
  </si>
  <si>
    <t>celkem</t>
  </si>
  <si>
    <t>Druh pojistného</t>
  </si>
  <si>
    <t>1/1998</t>
  </si>
  <si>
    <t>2/1998</t>
  </si>
  <si>
    <t>1/1999</t>
  </si>
  <si>
    <t>2/1999</t>
  </si>
  <si>
    <t>1/2000</t>
  </si>
  <si>
    <t>2/2000</t>
  </si>
  <si>
    <t>1/2001</t>
  </si>
  <si>
    <t>2/2001</t>
  </si>
  <si>
    <t>2/2002</t>
  </si>
  <si>
    <t>1/2003</t>
  </si>
  <si>
    <t>2/2003</t>
  </si>
  <si>
    <t>1/2004</t>
  </si>
  <si>
    <t>pojistné ze státního rozpočtu bez předsunuté platby</t>
  </si>
  <si>
    <t>Tabulka č.2 : Růst celkových příjmů zdravotních pojišťoven v % vztažený vždy ke stejnému pololetí předchozího roku</t>
  </si>
  <si>
    <t>1/2002</t>
  </si>
  <si>
    <t xml:space="preserve">pojistné ze státního rozpočtu na jednoho pojištěnce hrazeného státem za pololetí </t>
  </si>
  <si>
    <t>ze státního rozpočtu bez předsunuté platby</t>
  </si>
  <si>
    <t xml:space="preserve">celkem </t>
  </si>
  <si>
    <t>Průměrný počet plátců pojistného</t>
  </si>
  <si>
    <t>za které platí stát</t>
  </si>
  <si>
    <t>za které není plátcem stát</t>
  </si>
  <si>
    <t xml:space="preserve">Graf č. 4: Porovnání rozložení objemu pojistného dle plátců a dle počtu plátců </t>
  </si>
  <si>
    <t>a)</t>
  </si>
  <si>
    <t>b)</t>
  </si>
  <si>
    <t>2/2004</t>
  </si>
  <si>
    <t xml:space="preserve">Tabulka č.1 :  Celkové příjmy zdravotních pojišťoven v mil. Kč </t>
  </si>
  <si>
    <t>Graf č. 5</t>
  </si>
  <si>
    <t>Graf č. 6</t>
  </si>
  <si>
    <t>Graf č. 7</t>
  </si>
  <si>
    <t>(předchozí rok = 100%)</t>
  </si>
  <si>
    <t>Graf č. 10a</t>
  </si>
  <si>
    <t>Graf č. 10b</t>
  </si>
  <si>
    <t>Graf 9a</t>
  </si>
  <si>
    <t>Graf 9b</t>
  </si>
  <si>
    <t>Graf 9c</t>
  </si>
  <si>
    <t>Graf 9d</t>
  </si>
  <si>
    <t>Graf 9e</t>
  </si>
  <si>
    <t>Graf 9f</t>
  </si>
  <si>
    <t>Graf 9g</t>
  </si>
  <si>
    <t>Graf 9h</t>
  </si>
  <si>
    <t>Graf 9i</t>
  </si>
  <si>
    <t>Graf 9j</t>
  </si>
  <si>
    <t>Graf 9k</t>
  </si>
  <si>
    <t>Graf 9l</t>
  </si>
  <si>
    <t>Graf 9m</t>
  </si>
  <si>
    <t>1998</t>
  </si>
  <si>
    <t>Graf č. 8 - Náklady na zdravotní péči všech zdravotních pojišťoven dle jednotlivých segmentů v %</t>
  </si>
  <si>
    <r>
      <t>*)</t>
    </r>
    <r>
      <rPr>
        <sz val="10"/>
        <rFont val="Arial CE"/>
        <family val="2"/>
        <charset val="238"/>
      </rPr>
      <t xml:space="preserve"> Teprve od roku 2002 jsou v údajích za ošetřovatelská lůžka data za všechny zdrav. pojišťovny, v předchozích letech byly náklady na tuto péči vykazovány v některých případech v nákladech LDN</t>
    </r>
  </si>
  <si>
    <t>Graf č. 11</t>
  </si>
  <si>
    <t>Náklady - meziroční nárůst</t>
  </si>
  <si>
    <t>Příjmy - meziroční nárůst</t>
  </si>
  <si>
    <t>Příjmy - kumulovaný nárůst (2000 = 100 %)</t>
  </si>
  <si>
    <t>Náklady - kumulovaný nárůst (2000 = 100 %)</t>
  </si>
  <si>
    <t>Celkové příjmy (včetně ČKA)</t>
  </si>
  <si>
    <t>Graf č. 11 - Nárůst celkových příjmů a celkových nákladů ZFZP vzhledem k roku 2000</t>
  </si>
  <si>
    <t>Celkové náklady ZFZP - kumulovaný nárůst (rok 2000 = 100 %)</t>
  </si>
  <si>
    <t>ČKA</t>
  </si>
  <si>
    <t>1/2005</t>
  </si>
  <si>
    <t>Tabulka č. 4a: Porovnání rozložení objemu pojistného dle plátců a dle počtu plátců</t>
  </si>
  <si>
    <t>2005</t>
  </si>
  <si>
    <t>Objem pojistného dle plátců (mil. Kč)</t>
  </si>
  <si>
    <t>Podíl pojistného dle plátců</t>
  </si>
  <si>
    <t>Tabulka č. 4b: Porovnání rozložení objemu pojistného dle plátců a dle počtu plátců</t>
  </si>
  <si>
    <t>Ip/1998</t>
  </si>
  <si>
    <t>IIp/1998</t>
  </si>
  <si>
    <t>Ip/1999</t>
  </si>
  <si>
    <t>IIp/1999</t>
  </si>
  <si>
    <t>Ip/2000</t>
  </si>
  <si>
    <t>IIp/2000</t>
  </si>
  <si>
    <t>Ip/2001</t>
  </si>
  <si>
    <t>IIp/2001</t>
  </si>
  <si>
    <t>Ip/2002</t>
  </si>
  <si>
    <t>IIp/2002</t>
  </si>
  <si>
    <t>Ip/2003</t>
  </si>
  <si>
    <t>IIp/2003</t>
  </si>
  <si>
    <t>Ip/2004</t>
  </si>
  <si>
    <t>IIp/2004</t>
  </si>
  <si>
    <t>Ip/2005</t>
  </si>
  <si>
    <t>IIp/2005</t>
  </si>
  <si>
    <t>Ip/2006</t>
  </si>
  <si>
    <t>IIp/2006</t>
  </si>
  <si>
    <t>Ip/2007</t>
  </si>
  <si>
    <t>IIp/2007</t>
  </si>
  <si>
    <t>Ip/2008</t>
  </si>
  <si>
    <t>2006</t>
  </si>
  <si>
    <t>2007</t>
  </si>
  <si>
    <t>2/2005</t>
  </si>
  <si>
    <t>1/2006</t>
  </si>
  <si>
    <t>2/2006</t>
  </si>
  <si>
    <t>1/2007</t>
  </si>
  <si>
    <t>2/2007</t>
  </si>
  <si>
    <t>r. 2005</t>
  </si>
  <si>
    <t>r. 2006</t>
  </si>
  <si>
    <t>r. 2007</t>
  </si>
  <si>
    <t>IIp/2008</t>
  </si>
  <si>
    <t>Ip/2009</t>
  </si>
  <si>
    <t>2008</t>
  </si>
  <si>
    <t>1/2008</t>
  </si>
  <si>
    <t>2/2008</t>
  </si>
  <si>
    <t>1/2009</t>
  </si>
  <si>
    <t>r. 2008</t>
  </si>
  <si>
    <t>Graf č. 10b: Náklady na ZP na poukaz</t>
  </si>
  <si>
    <t>IIp/2009</t>
  </si>
  <si>
    <t>2009</t>
  </si>
  <si>
    <t>Podíl pojištěnců dle plátců</t>
  </si>
  <si>
    <t>2/2009</t>
  </si>
  <si>
    <t>r. 2009</t>
  </si>
  <si>
    <t>ambul. spec.</t>
  </si>
  <si>
    <t>1/2010</t>
  </si>
  <si>
    <t>Graf 9o</t>
  </si>
  <si>
    <t>gynekologové</t>
  </si>
  <si>
    <t>Ip/2010</t>
  </si>
  <si>
    <t>IIp/2010</t>
  </si>
  <si>
    <t>2010</t>
  </si>
  <si>
    <t>2/2010</t>
  </si>
  <si>
    <t>r. 2010</t>
  </si>
  <si>
    <t xml:space="preserve">Tabulka č.3 : Příjmy na jednoho pojištěnce za jednotlivá pololetí ve zdravotních pojišťovnách v Kč  </t>
  </si>
  <si>
    <t>Ip/2011</t>
  </si>
  <si>
    <t>Zdroj dat: správce účtu přerozdělení</t>
  </si>
  <si>
    <t>IIp/2011</t>
  </si>
  <si>
    <t>2011</t>
  </si>
  <si>
    <t>1/2011</t>
  </si>
  <si>
    <t>2/2011</t>
  </si>
  <si>
    <t>r. 2011</t>
  </si>
  <si>
    <t>laboratoře (odbornosti 801-805, 222, 812-822)</t>
  </si>
  <si>
    <t>radiologie a zobrazovací metody (odbornost 809 a 806)</t>
  </si>
  <si>
    <t>soudní lékařství (odbornost 808)</t>
  </si>
  <si>
    <t>patologie (odbornost 807 + 823)</t>
  </si>
  <si>
    <t xml:space="preserve">Náklady na zdravotní péči celkem čerpané z oddílu A  základního fondu zdravotního pojištění (součet ř. 1 - 12) </t>
  </si>
  <si>
    <t xml:space="preserve">     z toho:</t>
  </si>
  <si>
    <t>v tom:</t>
  </si>
  <si>
    <t>na lázeňskou péči</t>
  </si>
  <si>
    <t>na péči v ozdravovnách</t>
  </si>
  <si>
    <t>na léky vydané na recepty celkem:</t>
  </si>
  <si>
    <t>u praktických lékařů</t>
  </si>
  <si>
    <t>u specializované ambulantní péče</t>
  </si>
  <si>
    <t>předepsané v lůžkových zdravotnických zařízeních</t>
  </si>
  <si>
    <t>na zdravotnické prostředky vydané na poukazy celkem</t>
  </si>
  <si>
    <t xml:space="preserve">náklady na očkovací látky </t>
  </si>
  <si>
    <t>Ř.</t>
  </si>
  <si>
    <t>Ukazatel</t>
  </si>
  <si>
    <t>1.</t>
  </si>
  <si>
    <t>1.1</t>
  </si>
  <si>
    <t>1.2</t>
  </si>
  <si>
    <t>1.3</t>
  </si>
  <si>
    <t>1.4</t>
  </si>
  <si>
    <t>1.5</t>
  </si>
  <si>
    <t>1.5.1</t>
  </si>
  <si>
    <t>1.5.2</t>
  </si>
  <si>
    <t>1.5.3</t>
  </si>
  <si>
    <t>1.5.4</t>
  </si>
  <si>
    <r>
      <t xml:space="preserve">na ambulantní péči celkem  </t>
    </r>
    <r>
      <rPr>
        <sz val="9"/>
        <rFont val="Arial CE"/>
        <family val="2"/>
        <charset val="238"/>
      </rPr>
      <t>(zdravotnická zařízení nevykazující žádný kód ošetřovacího dne, zahrnují se náklady na zvlášť účtované léčivé přípravky, zvlášť účtovaný materiál, s výjimkou nákladů na léky na recepty a zdravotnické prostředky vydané na poukazy)</t>
    </r>
  </si>
  <si>
    <r>
      <t xml:space="preserve">na stomatologickou péči </t>
    </r>
    <r>
      <rPr>
        <sz val="9"/>
        <rFont val="Arial CE"/>
        <family val="2"/>
        <charset val="238"/>
      </rPr>
      <t>(odbornosti 014 - 015, 019)</t>
    </r>
  </si>
  <si>
    <r>
      <t xml:space="preserve">na péči praktických lékařů </t>
    </r>
    <r>
      <rPr>
        <sz val="9"/>
        <rFont val="Arial CE"/>
        <family val="2"/>
        <charset val="238"/>
      </rPr>
      <t>(odbornosti 001, 002)</t>
    </r>
  </si>
  <si>
    <r>
      <t xml:space="preserve">na gynekologickou péči </t>
    </r>
    <r>
      <rPr>
        <sz val="9"/>
        <rFont val="Arial CE"/>
        <family val="2"/>
        <charset val="238"/>
      </rPr>
      <t xml:space="preserve">(odbornosti 603, 604) </t>
    </r>
  </si>
  <si>
    <r>
      <t>na rehabilitační péči</t>
    </r>
    <r>
      <rPr>
        <sz val="9"/>
        <rFont val="Arial CE"/>
        <family val="2"/>
        <charset val="238"/>
      </rPr>
      <t xml:space="preserve"> (odbornost 902)</t>
    </r>
  </si>
  <si>
    <r>
      <t>na diagnostickou zdravotní péči</t>
    </r>
    <r>
      <rPr>
        <sz val="9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(odbornosti 222, 801-805, 806, 807, 808, 809, 812-823)</t>
    </r>
  </si>
  <si>
    <t>1.6</t>
  </si>
  <si>
    <r>
      <t xml:space="preserve">na domácí zdravotní péči </t>
    </r>
    <r>
      <rPr>
        <b/>
        <sz val="8"/>
        <rFont val="Arial CE"/>
        <charset val="238"/>
      </rPr>
      <t>(odbornost 925, 911, 914, 916 a 921)</t>
    </r>
  </si>
  <si>
    <t>1.7</t>
  </si>
  <si>
    <r>
      <t xml:space="preserve">na specializovanou  ambulantní péči </t>
    </r>
    <r>
      <rPr>
        <sz val="9"/>
        <rFont val="Arial CE"/>
        <family val="2"/>
        <charset val="238"/>
      </rPr>
      <t xml:space="preserve">(odbornosti neuvedené v ř. 1.1 - 1.6 a neuvedené v řádku 2   </t>
    </r>
  </si>
  <si>
    <t>1.7.1</t>
  </si>
  <si>
    <t>1.8</t>
  </si>
  <si>
    <r>
      <t xml:space="preserve">na zdravotní péči ve zdravotnických zařízeních poskytnutou osobám umístěným v nich z jiných než zdravotních důvodů </t>
    </r>
    <r>
      <rPr>
        <sz val="9"/>
        <rFont val="Arial CE"/>
        <family val="2"/>
        <charset val="238"/>
      </rPr>
      <t>(§ 22 písm. c) zákona č. 48/1997 Sb.,o veřejném zdravotním pojištění a o změně a doplnění některých souvisejících zákonů (dále jen zákon č. 48/1997 Sb.))</t>
    </r>
  </si>
  <si>
    <t>1.9</t>
  </si>
  <si>
    <r>
      <t xml:space="preserve">na zdravotní péči poskytnutou v zařízeních sociálních služeb </t>
    </r>
    <r>
      <rPr>
        <sz val="9"/>
        <rFont val="Arial CE"/>
        <family val="2"/>
        <charset val="238"/>
      </rPr>
      <t>(§ 22 písm d) zákona č. 48/1997 Sb., ve znění zákona č. 109/2006 Sb.)</t>
    </r>
  </si>
  <si>
    <t>1.10</t>
  </si>
  <si>
    <r>
      <t xml:space="preserve">na ošetřovatelskou a rehabilitační péči poskytnutou v zařízeních sociálních služeb </t>
    </r>
    <r>
      <rPr>
        <sz val="9"/>
        <rFont val="Arial CE"/>
        <family val="2"/>
        <charset val="238"/>
      </rPr>
      <t>(§ 22 písm. e) zákona č. 48/1997 Sb., ve znění zákona č. 109/2006 Sb.)</t>
    </r>
  </si>
  <si>
    <t>2.</t>
  </si>
  <si>
    <r>
      <t xml:space="preserve">na ústavní péči celkem </t>
    </r>
    <r>
      <rPr>
        <sz val="9"/>
        <rFont val="Arial CE"/>
        <family val="2"/>
        <charset val="238"/>
      </rPr>
      <t>(zdravotnická zařízení vykazující kód ošetřovacího dne, zahrnují se náklady na zvlášť účtované léčivé přípravky, zvlášť účtovaný materiál, paušál na léky i případně nasmlouvanou péči ambulantní, stomatologickou a dopravu provozovanou v rámci lůžkového zdravotnického zařízení s výjimkou nákladů na léky na recepty a zdravotnických prostředků vydaných na poukazy)</t>
    </r>
  </si>
  <si>
    <t>2.1</t>
  </si>
  <si>
    <t>2.1.5</t>
  </si>
  <si>
    <t>2.2</t>
  </si>
  <si>
    <r>
      <t xml:space="preserve">odborné léčebné ústavy </t>
    </r>
    <r>
      <rPr>
        <sz val="9"/>
        <rFont val="Arial CE"/>
        <family val="2"/>
        <charset val="238"/>
      </rPr>
      <t>(odborné léčebné ústav s výjimkou  zdravotnických zařízení uvedených v řádku 2.3 a 2.4)</t>
    </r>
  </si>
  <si>
    <t>2.3</t>
  </si>
  <si>
    <r>
      <t xml:space="preserve">léčebny dlouhodobě nemocných </t>
    </r>
    <r>
      <rPr>
        <sz val="9"/>
        <rFont val="Arial CE"/>
        <family val="2"/>
        <charset val="238"/>
      </rPr>
      <t>(samostatná  zdravotnická zařízení vykazující kód ošetřovacího dne 00024)</t>
    </r>
  </si>
  <si>
    <t>2.4</t>
  </si>
  <si>
    <r>
      <t xml:space="preserve">ošetřovatelská lůžka </t>
    </r>
    <r>
      <rPr>
        <sz val="9"/>
        <rFont val="Arial CE"/>
        <family val="2"/>
        <charset val="238"/>
      </rPr>
      <t>(samostatná zdravotnická zařízení vykazující kód ošetřovacího dne 00005)</t>
    </r>
  </si>
  <si>
    <t>2.5</t>
  </si>
  <si>
    <r>
      <t xml:space="preserve">lůžka ve speciálních lůžkových zařízeních hospicového typu </t>
    </r>
    <r>
      <rPr>
        <sz val="8"/>
        <rFont val="Arial CE"/>
        <family val="2"/>
        <charset val="238"/>
      </rPr>
      <t>(OD 00030)</t>
    </r>
  </si>
  <si>
    <t xml:space="preserve">3. </t>
  </si>
  <si>
    <t>4.</t>
  </si>
  <si>
    <t xml:space="preserve">5. </t>
  </si>
  <si>
    <r>
      <t xml:space="preserve">na dopravu </t>
    </r>
    <r>
      <rPr>
        <sz val="9"/>
        <rFont val="Arial CE"/>
        <family val="2"/>
        <charset val="238"/>
      </rPr>
      <t>(zahrnuje dopravní zdravotní službu včetně individuální dopravy, nezahrnuje se doprava        z ř. 2)</t>
    </r>
  </si>
  <si>
    <t xml:space="preserve">6. </t>
  </si>
  <si>
    <r>
      <t xml:space="preserve">na zdravotnickou záchrannou službu </t>
    </r>
    <r>
      <rPr>
        <sz val="9"/>
        <rFont val="Arial CE"/>
        <family val="2"/>
        <charset val="238"/>
      </rPr>
      <t xml:space="preserve">(odbornost 709, zdravotnická zařízení nevykazující žádný kód ošetřovacího dne) </t>
    </r>
  </si>
  <si>
    <t>7.</t>
  </si>
  <si>
    <t>7.1</t>
  </si>
  <si>
    <r>
      <t xml:space="preserve">předepsané v ambulantních zdravotnických zařízeních </t>
    </r>
    <r>
      <rPr>
        <sz val="9"/>
        <rFont val="Arial CE"/>
        <family val="2"/>
        <charset val="238"/>
      </rPr>
      <t>(samostatná ambulantní zdravotnická zařízení)</t>
    </r>
  </si>
  <si>
    <t>7.1.1</t>
  </si>
  <si>
    <t>7.1.2</t>
  </si>
  <si>
    <t>7.2</t>
  </si>
  <si>
    <t>8.</t>
  </si>
  <si>
    <t>8.1</t>
  </si>
  <si>
    <t>8.1.1</t>
  </si>
  <si>
    <t>8.1.2</t>
  </si>
  <si>
    <t>8.2</t>
  </si>
  <si>
    <t>9.</t>
  </si>
  <si>
    <r>
      <t xml:space="preserve">na léčení v zahraničí  </t>
    </r>
    <r>
      <rPr>
        <b/>
        <vertAlign val="superscript"/>
        <sz val="9"/>
        <rFont val="Arial CE"/>
        <family val="2"/>
        <charset val="238"/>
      </rPr>
      <t xml:space="preserve"> </t>
    </r>
  </si>
  <si>
    <t>10.</t>
  </si>
  <si>
    <r>
      <t xml:space="preserve">finanční prostředky (vratky) podle § 16b zák. č. 48/1997 Sb.   </t>
    </r>
    <r>
      <rPr>
        <b/>
        <vertAlign val="superscript"/>
        <sz val="9"/>
        <rFont val="Arial CE"/>
        <family val="2"/>
        <charset val="238"/>
      </rPr>
      <t xml:space="preserve">   </t>
    </r>
  </si>
  <si>
    <t>11.</t>
  </si>
  <si>
    <t>12.</t>
  </si>
  <si>
    <r>
      <t xml:space="preserve">ostatní náklady na zdravotní péči </t>
    </r>
    <r>
      <rPr>
        <sz val="9"/>
        <rFont val="Arial CE"/>
        <family val="2"/>
        <charset val="238"/>
      </rPr>
      <t>(které nelze zařadit do předchozích bodů - do vysvětlivek uvést, co zahrnují)</t>
    </r>
  </si>
  <si>
    <t>Ip/2012</t>
  </si>
  <si>
    <t>1/2012</t>
  </si>
  <si>
    <t>LDN, ošetřovatelská lůžka, hospic</t>
  </si>
  <si>
    <t>IIp/2012</t>
  </si>
  <si>
    <t>2012</t>
  </si>
  <si>
    <t>2/2012</t>
  </si>
  <si>
    <t>r. 2012</t>
  </si>
  <si>
    <t>2.1.1</t>
  </si>
  <si>
    <t>ambulantní péče v nemocnicích (doklady 01, 01s, 03, 03s, 06 bez vazby na hospitalizační doklad 02 "Metodiky")</t>
  </si>
  <si>
    <t>2.1.2</t>
  </si>
  <si>
    <t>akutní lůžková péče  (doklady 02, 02s, 03, 03s a 06 s vazbou na doklad 02 "Metodiky")</t>
  </si>
  <si>
    <t>2.1.3</t>
  </si>
  <si>
    <t>následná lůžková péče (OD 00005, příp. 00024)</t>
  </si>
  <si>
    <t>2.1.4</t>
  </si>
  <si>
    <t>ostatní (LSPP, doprava atd., tj. zbývající péče neuvedená v ř. 2.1.1, 2.1.2 a 2.1.3)</t>
  </si>
  <si>
    <t>léčivé přípravky hrazené pouze ZZ poskytujícím péči na specializovaných pracovištích</t>
  </si>
  <si>
    <t>Ip/2013</t>
  </si>
  <si>
    <t>1/2013</t>
  </si>
  <si>
    <t>2013</t>
  </si>
  <si>
    <t>IIp/2013</t>
  </si>
  <si>
    <t>2/2013</t>
  </si>
  <si>
    <t>r. 2013</t>
  </si>
  <si>
    <t>1.7.2</t>
  </si>
  <si>
    <t>klinická psychologie (odbornost 901)</t>
  </si>
  <si>
    <t>1.7.3</t>
  </si>
  <si>
    <t>klinická logopedie (odbornost 903)</t>
  </si>
  <si>
    <t>1.7.4</t>
  </si>
  <si>
    <t>hemodialýza (odbornost 128)</t>
  </si>
  <si>
    <t>1.7.5</t>
  </si>
  <si>
    <t>radioterapie a radiační onkologie (odbornost 403)</t>
  </si>
  <si>
    <t>1/2014</t>
  </si>
  <si>
    <t>Ip/2014</t>
  </si>
  <si>
    <t>IIp/2014</t>
  </si>
  <si>
    <t>2014</t>
  </si>
  <si>
    <t>2/2014</t>
  </si>
  <si>
    <t>r. 2014</t>
  </si>
  <si>
    <t xml:space="preserve">z toho náklady za nepovinné očkování hrazené z v.z.p. </t>
  </si>
  <si>
    <t xml:space="preserve"> - v segmentu PL</t>
  </si>
  <si>
    <t xml:space="preserve"> - v segmentu PLDD</t>
  </si>
  <si>
    <t xml:space="preserve"> - v segmentu GYN</t>
  </si>
  <si>
    <t xml:space="preserve"> - v segmentu AS</t>
  </si>
  <si>
    <r>
      <t xml:space="preserve">   na péči praktických lékařů </t>
    </r>
    <r>
      <rPr>
        <sz val="9"/>
        <rFont val="Arial CE"/>
        <family val="2"/>
        <charset val="238"/>
      </rPr>
      <t>(odbornost 002)</t>
    </r>
  </si>
  <si>
    <r>
      <t xml:space="preserve">   na péči praktických lékařů </t>
    </r>
    <r>
      <rPr>
        <sz val="9"/>
        <rFont val="Arial CE"/>
        <family val="2"/>
        <charset val="238"/>
      </rPr>
      <t>(odbornost 001)</t>
    </r>
  </si>
  <si>
    <t>1/2015</t>
  </si>
  <si>
    <t>2/2015</t>
  </si>
  <si>
    <t>Poznámka: celkem = ZFZP - náklady na léčení v zahraničí - ostatní náklady - vratky - očkování - ostatní</t>
  </si>
  <si>
    <t>r. 2015</t>
  </si>
  <si>
    <t>2015</t>
  </si>
  <si>
    <t>Ip/2015</t>
  </si>
  <si>
    <t>IIp/2015</t>
  </si>
  <si>
    <t>očištěno o vliv předsunuté platby ve výši 4 mld. Kč v roce 2013</t>
  </si>
  <si>
    <t>očištěno o vliv předsunuté platby ve výši 4,8 mld. Kč v roce 2014</t>
  </si>
  <si>
    <t>Ip/2016</t>
  </si>
  <si>
    <t>IIp/2016</t>
  </si>
  <si>
    <t>2016</t>
  </si>
  <si>
    <t>1/2016</t>
  </si>
  <si>
    <t>2/2016</t>
  </si>
  <si>
    <t>r. 2016</t>
  </si>
  <si>
    <t>Celkové příjmy (z přerozdělení) (včetně ČKA) - kumulovaný nárůst (rok 2000 = 100 %)</t>
  </si>
  <si>
    <t>1/2017</t>
  </si>
  <si>
    <t>Ip/2017</t>
  </si>
  <si>
    <t>1.7.6</t>
  </si>
  <si>
    <t>spec. amb. péče bez péče na řádcích 1.7.1 až 1.7.5</t>
  </si>
  <si>
    <t>2/2017</t>
  </si>
  <si>
    <t>r. 2017</t>
  </si>
  <si>
    <t>2017</t>
  </si>
  <si>
    <t>IIp/2017</t>
  </si>
  <si>
    <r>
      <t xml:space="preserve">IIp/2017 </t>
    </r>
    <r>
      <rPr>
        <b/>
        <vertAlign val="superscript"/>
        <sz val="10"/>
        <rFont val="Arial CE"/>
        <charset val="238"/>
      </rPr>
      <t>*)</t>
    </r>
  </si>
  <si>
    <r>
      <rPr>
        <vertAlign val="superscript"/>
        <sz val="10"/>
        <rFont val="Arial CE"/>
        <charset val="238"/>
      </rPr>
      <t>*)</t>
    </r>
    <r>
      <rPr>
        <sz val="10"/>
        <rFont val="Arial CE"/>
        <family val="2"/>
        <charset val="238"/>
      </rPr>
      <t xml:space="preserve"> srovnatelné období (doplněno o odhad výběru pojistného za 1.12.-17.12.2017)</t>
    </r>
  </si>
  <si>
    <r>
      <t xml:space="preserve">2017 </t>
    </r>
    <r>
      <rPr>
        <b/>
        <vertAlign val="superscript"/>
        <sz val="10"/>
        <rFont val="Arial CE"/>
        <charset val="238"/>
      </rPr>
      <t>*)</t>
    </r>
  </si>
  <si>
    <t>centroléky (amb+lůž)</t>
  </si>
  <si>
    <t>ostatní</t>
  </si>
  <si>
    <t>ústavní péče (bez CL)</t>
  </si>
  <si>
    <t>ambul. spec. (bez CL)</t>
  </si>
  <si>
    <t>gynekologie</t>
  </si>
  <si>
    <t>Ip/2018</t>
  </si>
  <si>
    <t>1.2.1</t>
  </si>
  <si>
    <t>1.2.2</t>
  </si>
  <si>
    <t>1.7.1.1</t>
  </si>
  <si>
    <t>z toho: léčivé přípravky hrazené na základě § 16 zákona č. 48/1997 Sb.</t>
  </si>
  <si>
    <t>2.1.5.1</t>
  </si>
  <si>
    <r>
      <t xml:space="preserve">z toho: léčivé přípravky hrazené na základě </t>
    </r>
    <r>
      <rPr>
        <sz val="9"/>
        <color rgb="FFFF0000"/>
        <rFont val="Arial"/>
        <family val="2"/>
        <charset val="238"/>
      </rPr>
      <t>§</t>
    </r>
    <r>
      <rPr>
        <sz val="9"/>
        <color rgb="FFFF0000"/>
        <rFont val="Arial CE"/>
        <charset val="238"/>
      </rPr>
      <t xml:space="preserve"> 16 zákona č. 48/1997 Sb.</t>
    </r>
  </si>
  <si>
    <t>2.2.1</t>
  </si>
  <si>
    <t>z toho: samostatní poskytovatelé lůžkové následné péče OD 00021, OD 00026</t>
  </si>
  <si>
    <t>1/2018</t>
  </si>
  <si>
    <t>IIp/2018</t>
  </si>
  <si>
    <t>2018</t>
  </si>
  <si>
    <t>2/2018</t>
  </si>
  <si>
    <t>r. 2018</t>
  </si>
  <si>
    <t>1/2019</t>
  </si>
  <si>
    <t>Ip/2019</t>
  </si>
  <si>
    <t>2/2019</t>
  </si>
  <si>
    <t>r. 2019</t>
  </si>
  <si>
    <t>2019</t>
  </si>
  <si>
    <t>IIp/2019</t>
  </si>
  <si>
    <t>1/2020</t>
  </si>
  <si>
    <t>Ip/2020</t>
  </si>
  <si>
    <t>2/2020</t>
  </si>
  <si>
    <t>r. 2020</t>
  </si>
  <si>
    <t>2020</t>
  </si>
  <si>
    <t>IIp/2020</t>
  </si>
  <si>
    <t>platba GFŘ za OSVČ v paušálním režimu</t>
  </si>
  <si>
    <t>Ip/2021</t>
  </si>
  <si>
    <t>celkem s ČKA a s platbou GFŘ</t>
  </si>
  <si>
    <t>celkem bez ČKA a s platbou GFŘ</t>
  </si>
  <si>
    <t>průměrný příjem (včetně ČKA a platby GFŘ) na jednoho pojištěnce</t>
  </si>
  <si>
    <t xml:space="preserve">vybrané pojistné včetně ČKA a platby GFŘ za OSVČ v paušálním režimu na jednoho pojištěnce nehrazeného státem </t>
  </si>
  <si>
    <t>vybrané pojistné včetně ČKA a platby GFŘ za OSVČ v paušálním režimu</t>
  </si>
  <si>
    <t>1/2021</t>
  </si>
  <si>
    <t>IIp/2021</t>
  </si>
  <si>
    <t>2021</t>
  </si>
  <si>
    <t>vybrané pojistné od zaměstnavatelů a OSVČ včetně ČKA a platby GFŘ za OSVČ v paušálním režimu</t>
  </si>
  <si>
    <r>
      <t xml:space="preserve">2021 </t>
    </r>
    <r>
      <rPr>
        <b/>
        <vertAlign val="superscript"/>
        <sz val="10"/>
        <rFont val="Arial CE"/>
        <charset val="238"/>
      </rPr>
      <t>**)</t>
    </r>
  </si>
  <si>
    <r>
      <rPr>
        <vertAlign val="superscript"/>
        <sz val="10"/>
        <rFont val="Arial CE"/>
        <charset val="238"/>
      </rPr>
      <t>**)</t>
    </r>
    <r>
      <rPr>
        <sz val="10"/>
        <rFont val="Arial CE"/>
        <charset val="238"/>
      </rPr>
      <t xml:space="preserve"> od 3. přerozdělení v roce 2021 zahrnuta platba GFŘ za OSVČ v paušálním režimu</t>
    </r>
  </si>
  <si>
    <t>update</t>
  </si>
  <si>
    <t>neupraveno (není obsahem VZ)</t>
  </si>
  <si>
    <t>2/2021</t>
  </si>
  <si>
    <t>r. 2021</t>
  </si>
  <si>
    <t>poznámka: bez stacionáře (ostatní: náklady na léčení v zahraničí, ostatní náklady na zdravotní péči, náklady v zařízeních soc. služeb (ř.1.8 až 1.10), doplatků, náklady na očkovací látky)</t>
  </si>
  <si>
    <t>Ip/2022</t>
  </si>
  <si>
    <t>1/2022</t>
  </si>
  <si>
    <t>Tabulka č. 5: Náklady zdravotních pojišťoven na zdravotní péči dle jednotlivých pololetí od roku 1998 do 2. pololetí 2022 v tis. Kč</t>
  </si>
  <si>
    <t>IIp/2022</t>
  </si>
  <si>
    <t>2022</t>
  </si>
  <si>
    <t>pojistného v roce 2022</t>
  </si>
  <si>
    <t>2/2022</t>
  </si>
  <si>
    <t>r.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</si>
</sst>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"/>
    <numFmt numFmtId="166" formatCode="#,##0_ _ "/>
    <numFmt numFmtId="167" formatCode="#,##0_ "/>
    <numFmt numFmtId="168" formatCode="0.0%_ _ "/>
    <numFmt numFmtId="169" formatCode="_ _ _ @"/>
  </numFmts>
  <fonts count="35" x14ac:knownFonts="1">
    <font>
      <sz val="10"/>
      <name val="Arial CE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1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sz val="14"/>
      <name val="Arial CE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9"/>
      <name val="Arial CE"/>
      <charset val="238"/>
    </font>
    <font>
      <b/>
      <vertAlign val="superscript"/>
      <sz val="9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10"/>
      <name val="Arial CE"/>
      <charset val="238"/>
    </font>
    <font>
      <sz val="9"/>
      <color rgb="FFFF0000"/>
      <name val="Arial CE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00FF00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0"/>
      </bottom>
      <diagonal/>
    </border>
    <border>
      <left style="thin">
        <color auto="1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8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20" fillId="0" borderId="0"/>
  </cellStyleXfs>
  <cellXfs count="427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0" fontId="3" fillId="0" borderId="0" xfId="0" applyFont="1"/>
    <xf numFmtId="4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/>
    <xf numFmtId="9" fontId="1" fillId="0" borderId="0" xfId="4"/>
    <xf numFmtId="0" fontId="10" fillId="0" borderId="0" xfId="0" applyFont="1"/>
    <xf numFmtId="166" fontId="3" fillId="0" borderId="0" xfId="0" applyNumberFormat="1" applyFont="1"/>
    <xf numFmtId="168" fontId="3" fillId="0" borderId="0" xfId="0" applyNumberFormat="1" applyFont="1"/>
    <xf numFmtId="169" fontId="3" fillId="0" borderId="0" xfId="0" applyNumberFormat="1" applyFont="1"/>
    <xf numFmtId="166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wrapText="1"/>
    </xf>
    <xf numFmtId="167" fontId="4" fillId="0" borderId="0" xfId="0" applyNumberFormat="1" applyFont="1"/>
    <xf numFmtId="166" fontId="4" fillId="0" borderId="0" xfId="0" applyNumberFormat="1" applyFont="1" applyAlignment="1">
      <alignment horizontal="right"/>
    </xf>
    <xf numFmtId="164" fontId="4" fillId="0" borderId="0" xfId="4" applyNumberFormat="1" applyFont="1"/>
    <xf numFmtId="0" fontId="11" fillId="0" borderId="0" xfId="0" applyFont="1"/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49" fontId="10" fillId="2" borderId="8" xfId="0" applyNumberFormat="1" applyFont="1" applyFill="1" applyBorder="1" applyAlignment="1">
      <alignment horizontal="center"/>
    </xf>
    <xf numFmtId="164" fontId="4" fillId="0" borderId="2" xfId="0" applyNumberFormat="1" applyFont="1" applyBorder="1"/>
    <xf numFmtId="164" fontId="4" fillId="0" borderId="4" xfId="0" applyNumberFormat="1" applyFont="1" applyBorder="1"/>
    <xf numFmtId="164" fontId="4" fillId="0" borderId="7" xfId="0" applyNumberFormat="1" applyFont="1" applyBorder="1"/>
    <xf numFmtId="49" fontId="10" fillId="2" borderId="9" xfId="0" applyNumberFormat="1" applyFont="1" applyFill="1" applyBorder="1" applyAlignment="1">
      <alignment horizontal="center"/>
    </xf>
    <xf numFmtId="3" fontId="4" fillId="0" borderId="10" xfId="0" applyNumberFormat="1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0" fontId="10" fillId="2" borderId="13" xfId="0" applyFont="1" applyFill="1" applyBorder="1" applyAlignment="1">
      <alignment horizontal="center"/>
    </xf>
    <xf numFmtId="3" fontId="4" fillId="0" borderId="15" xfId="0" applyNumberFormat="1" applyFont="1" applyBorder="1" applyAlignment="1">
      <alignment wrapText="1"/>
    </xf>
    <xf numFmtId="3" fontId="4" fillId="0" borderId="15" xfId="0" applyNumberFormat="1" applyFont="1" applyBorder="1"/>
    <xf numFmtId="3" fontId="4" fillId="0" borderId="16" xfId="0" applyNumberFormat="1" applyFont="1" applyBorder="1"/>
    <xf numFmtId="164" fontId="4" fillId="3" borderId="10" xfId="0" applyNumberFormat="1" applyFont="1" applyFill="1" applyBorder="1"/>
    <xf numFmtId="164" fontId="4" fillId="3" borderId="11" xfId="0" applyNumberFormat="1" applyFont="1" applyFill="1" applyBorder="1"/>
    <xf numFmtId="164" fontId="4" fillId="3" borderId="12" xfId="0" applyNumberFormat="1" applyFont="1" applyFill="1" applyBorder="1"/>
    <xf numFmtId="0" fontId="4" fillId="0" borderId="16" xfId="0" applyFont="1" applyBorder="1"/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49" fontId="10" fillId="2" borderId="17" xfId="0" applyNumberFormat="1" applyFont="1" applyFill="1" applyBorder="1" applyAlignment="1">
      <alignment horizontal="center"/>
    </xf>
    <xf numFmtId="3" fontId="4" fillId="0" borderId="18" xfId="0" applyNumberFormat="1" applyFont="1" applyBorder="1"/>
    <xf numFmtId="3" fontId="4" fillId="0" borderId="19" xfId="0" applyNumberFormat="1" applyFont="1" applyBorder="1"/>
    <xf numFmtId="3" fontId="4" fillId="0" borderId="20" xfId="0" applyNumberFormat="1" applyFont="1" applyBorder="1"/>
    <xf numFmtId="49" fontId="10" fillId="2" borderId="21" xfId="0" applyNumberFormat="1" applyFont="1" applyFill="1" applyBorder="1" applyAlignment="1">
      <alignment horizontal="center"/>
    </xf>
    <xf numFmtId="164" fontId="4" fillId="3" borderId="18" xfId="0" applyNumberFormat="1" applyFont="1" applyFill="1" applyBorder="1"/>
    <xf numFmtId="164" fontId="4" fillId="3" borderId="19" xfId="0" applyNumberFormat="1" applyFont="1" applyFill="1" applyBorder="1"/>
    <xf numFmtId="164" fontId="4" fillId="3" borderId="20" xfId="0" applyNumberFormat="1" applyFont="1" applyFill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5" xfId="0" applyNumberFormat="1" applyFont="1" applyBorder="1"/>
    <xf numFmtId="164" fontId="4" fillId="0" borderId="1" xfId="0" applyNumberFormat="1" applyFont="1" applyBorder="1"/>
    <xf numFmtId="164" fontId="4" fillId="0" borderId="3" xfId="0" applyNumberFormat="1" applyFont="1" applyBorder="1"/>
    <xf numFmtId="164" fontId="4" fillId="0" borderId="18" xfId="0" applyNumberFormat="1" applyFont="1" applyBorder="1"/>
    <xf numFmtId="164" fontId="4" fillId="0" borderId="19" xfId="0" applyNumberFormat="1" applyFont="1" applyBorder="1"/>
    <xf numFmtId="164" fontId="4" fillId="0" borderId="20" xfId="0" applyNumberFormat="1" applyFont="1" applyBorder="1"/>
    <xf numFmtId="0" fontId="4" fillId="0" borderId="5" xfId="0" applyFont="1" applyBorder="1"/>
    <xf numFmtId="0" fontId="10" fillId="2" borderId="21" xfId="0" applyFont="1" applyFill="1" applyBorder="1"/>
    <xf numFmtId="10" fontId="3" fillId="0" borderId="0" xfId="0" applyNumberFormat="1" applyFont="1"/>
    <xf numFmtId="0" fontId="10" fillId="0" borderId="22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3" fontId="12" fillId="0" borderId="0" xfId="0" applyNumberFormat="1" applyFont="1"/>
    <xf numFmtId="3" fontId="13" fillId="0" borderId="0" xfId="0" applyNumberFormat="1" applyFont="1"/>
    <xf numFmtId="10" fontId="0" fillId="0" borderId="0" xfId="0" applyNumberFormat="1"/>
    <xf numFmtId="0" fontId="0" fillId="0" borderId="21" xfId="0" applyBorder="1"/>
    <xf numFmtId="0" fontId="12" fillId="0" borderId="21" xfId="0" applyFont="1" applyBorder="1"/>
    <xf numFmtId="0" fontId="14" fillId="0" borderId="0" xfId="0" applyFont="1"/>
    <xf numFmtId="165" fontId="0" fillId="0" borderId="0" xfId="0" applyNumberFormat="1"/>
    <xf numFmtId="3" fontId="0" fillId="0" borderId="27" xfId="0" applyNumberFormat="1" applyBorder="1"/>
    <xf numFmtId="3" fontId="0" fillId="0" borderId="28" xfId="0" applyNumberFormat="1" applyBorder="1"/>
    <xf numFmtId="164" fontId="0" fillId="0" borderId="28" xfId="0" applyNumberFormat="1" applyBorder="1"/>
    <xf numFmtId="164" fontId="0" fillId="0" borderId="4" xfId="0" applyNumberFormat="1" applyBorder="1"/>
    <xf numFmtId="164" fontId="0" fillId="0" borderId="27" xfId="0" applyNumberFormat="1" applyBorder="1"/>
    <xf numFmtId="164" fontId="0" fillId="0" borderId="29" xfId="0" applyNumberFormat="1" applyBorder="1"/>
    <xf numFmtId="3" fontId="0" fillId="0" borderId="25" xfId="0" applyNumberFormat="1" applyBorder="1"/>
    <xf numFmtId="3" fontId="0" fillId="0" borderId="12" xfId="0" applyNumberFormat="1" applyBorder="1"/>
    <xf numFmtId="164" fontId="0" fillId="0" borderId="25" xfId="0" applyNumberFormat="1" applyBorder="1"/>
    <xf numFmtId="164" fontId="0" fillId="0" borderId="12" xfId="0" applyNumberFormat="1" applyBorder="1"/>
    <xf numFmtId="164" fontId="0" fillId="0" borderId="30" xfId="0" applyNumberFormat="1" applyBorder="1"/>
    <xf numFmtId="0" fontId="12" fillId="0" borderId="0" xfId="0" applyFont="1"/>
    <xf numFmtId="3" fontId="16" fillId="0" borderId="0" xfId="0" applyNumberFormat="1" applyFont="1"/>
    <xf numFmtId="0" fontId="0" fillId="4" borderId="0" xfId="0" applyFill="1"/>
    <xf numFmtId="49" fontId="3" fillId="0" borderId="0" xfId="0" applyNumberFormat="1" applyFont="1"/>
    <xf numFmtId="0" fontId="4" fillId="0" borderId="3" xfId="0" applyFont="1" applyBorder="1"/>
    <xf numFmtId="49" fontId="12" fillId="2" borderId="21" xfId="0" applyNumberFormat="1" applyFont="1" applyFill="1" applyBorder="1"/>
    <xf numFmtId="0" fontId="12" fillId="2" borderId="21" xfId="0" applyFont="1" applyFill="1" applyBorder="1"/>
    <xf numFmtId="10" fontId="4" fillId="0" borderId="6" xfId="0" applyNumberFormat="1" applyFont="1" applyBorder="1"/>
    <xf numFmtId="0" fontId="17" fillId="0" borderId="0" xfId="0" applyFont="1"/>
    <xf numFmtId="0" fontId="10" fillId="2" borderId="23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/>
    </xf>
    <xf numFmtId="3" fontId="4" fillId="0" borderId="5" xfId="2" applyNumberFormat="1" applyFont="1" applyBorder="1"/>
    <xf numFmtId="3" fontId="4" fillId="0" borderId="7" xfId="2" applyNumberFormat="1" applyFont="1" applyBorder="1"/>
    <xf numFmtId="3" fontId="4" fillId="0" borderId="1" xfId="2" applyNumberFormat="1" applyFont="1" applyBorder="1"/>
    <xf numFmtId="3" fontId="4" fillId="0" borderId="3" xfId="2" applyNumberFormat="1" applyFont="1" applyBorder="1"/>
    <xf numFmtId="0" fontId="17" fillId="0" borderId="0" xfId="0" applyFont="1" applyAlignment="1">
      <alignment horizontal="center"/>
    </xf>
    <xf numFmtId="49" fontId="0" fillId="2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5" xfId="0" applyBorder="1"/>
    <xf numFmtId="3" fontId="0" fillId="0" borderId="6" xfId="0" applyNumberFormat="1" applyBorder="1"/>
    <xf numFmtId="3" fontId="0" fillId="0" borderId="21" xfId="0" applyNumberFormat="1" applyBorder="1"/>
    <xf numFmtId="3" fontId="17" fillId="0" borderId="0" xfId="0" applyNumberFormat="1" applyFont="1" applyAlignment="1">
      <alignment horizontal="center"/>
    </xf>
    <xf numFmtId="0" fontId="12" fillId="0" borderId="5" xfId="0" applyFont="1" applyBorder="1"/>
    <xf numFmtId="10" fontId="12" fillId="0" borderId="6" xfId="0" applyNumberFormat="1" applyFont="1" applyBorder="1"/>
    <xf numFmtId="3" fontId="12" fillId="0" borderId="21" xfId="0" applyNumberFormat="1" applyFont="1" applyBorder="1"/>
    <xf numFmtId="0" fontId="19" fillId="0" borderId="0" xfId="0" applyFont="1"/>
    <xf numFmtId="49" fontId="0" fillId="2" borderId="31" xfId="0" applyNumberFormat="1" applyFill="1" applyBorder="1" applyAlignment="1">
      <alignment horizont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49" fontId="10" fillId="2" borderId="9" xfId="1" applyNumberFormat="1" applyFont="1" applyFill="1" applyBorder="1" applyAlignment="1">
      <alignment horizontal="center"/>
    </xf>
    <xf numFmtId="49" fontId="10" fillId="2" borderId="8" xfId="1" applyNumberFormat="1" applyFont="1" applyFill="1" applyBorder="1" applyAlignment="1">
      <alignment horizontal="center"/>
    </xf>
    <xf numFmtId="3" fontId="4" fillId="0" borderId="10" xfId="1" applyNumberFormat="1" applyFont="1" applyBorder="1"/>
    <xf numFmtId="3" fontId="4" fillId="0" borderId="7" xfId="1" applyNumberFormat="1" applyFont="1" applyBorder="1"/>
    <xf numFmtId="3" fontId="4" fillId="0" borderId="11" xfId="1" applyNumberFormat="1" applyFont="1" applyBorder="1"/>
    <xf numFmtId="3" fontId="4" fillId="0" borderId="2" xfId="1" applyNumberFormat="1" applyFont="1" applyBorder="1"/>
    <xf numFmtId="3" fontId="4" fillId="0" borderId="12" xfId="1" applyNumberFormat="1" applyFont="1" applyBorder="1"/>
    <xf numFmtId="3" fontId="4" fillId="0" borderId="4" xfId="1" applyNumberFormat="1" applyFont="1" applyBorder="1"/>
    <xf numFmtId="164" fontId="4" fillId="0" borderId="10" xfId="1" applyNumberFormat="1" applyFont="1" applyBorder="1"/>
    <xf numFmtId="164" fontId="4" fillId="0" borderId="7" xfId="1" applyNumberFormat="1" applyFont="1" applyBorder="1"/>
    <xf numFmtId="164" fontId="4" fillId="0" borderId="11" xfId="1" applyNumberFormat="1" applyFont="1" applyBorder="1"/>
    <xf numFmtId="164" fontId="4" fillId="0" borderId="2" xfId="1" applyNumberFormat="1" applyFont="1" applyBorder="1"/>
    <xf numFmtId="164" fontId="4" fillId="0" borderId="12" xfId="1" applyNumberFormat="1" applyFont="1" applyBorder="1"/>
    <xf numFmtId="164" fontId="4" fillId="0" borderId="4" xfId="1" applyNumberFormat="1" applyFont="1" applyBorder="1"/>
    <xf numFmtId="3" fontId="4" fillId="0" borderId="6" xfId="1" applyNumberFormat="1" applyFont="1" applyBorder="1"/>
    <xf numFmtId="10" fontId="4" fillId="0" borderId="6" xfId="1" applyNumberFormat="1" applyFont="1" applyBorder="1"/>
    <xf numFmtId="3" fontId="20" fillId="0" borderId="42" xfId="3" applyNumberFormat="1" applyFont="1" applyBorder="1"/>
    <xf numFmtId="3" fontId="20" fillId="0" borderId="43" xfId="3" applyNumberFormat="1" applyFont="1" applyBorder="1"/>
    <xf numFmtId="3" fontId="4" fillId="0" borderId="0" xfId="1" applyNumberFormat="1" applyFont="1"/>
    <xf numFmtId="0" fontId="4" fillId="0" borderId="0" xfId="1" applyFont="1"/>
    <xf numFmtId="164" fontId="4" fillId="0" borderId="43" xfId="1" applyNumberFormat="1" applyFont="1" applyBorder="1"/>
    <xf numFmtId="164" fontId="4" fillId="0" borderId="41" xfId="1" applyNumberFormat="1" applyFont="1" applyBorder="1"/>
    <xf numFmtId="164" fontId="4" fillId="0" borderId="45" xfId="1" applyNumberFormat="1" applyFont="1" applyBorder="1"/>
    <xf numFmtId="0" fontId="11" fillId="0" borderId="0" xfId="1" applyFont="1"/>
    <xf numFmtId="3" fontId="4" fillId="0" borderId="42" xfId="1" applyNumberFormat="1" applyFont="1" applyBorder="1"/>
    <xf numFmtId="3" fontId="4" fillId="0" borderId="43" xfId="1" applyNumberFormat="1" applyFont="1" applyBorder="1"/>
    <xf numFmtId="3" fontId="4" fillId="0" borderId="40" xfId="1" applyNumberFormat="1" applyFont="1" applyBorder="1"/>
    <xf numFmtId="3" fontId="4" fillId="0" borderId="41" xfId="1" applyNumberFormat="1" applyFont="1" applyBorder="1"/>
    <xf numFmtId="3" fontId="4" fillId="0" borderId="44" xfId="1" applyNumberFormat="1" applyFont="1" applyBorder="1"/>
    <xf numFmtId="3" fontId="4" fillId="0" borderId="45" xfId="1" applyNumberFormat="1" applyFont="1" applyBorder="1"/>
    <xf numFmtId="164" fontId="4" fillId="0" borderId="42" xfId="1" applyNumberFormat="1" applyFont="1" applyBorder="1"/>
    <xf numFmtId="164" fontId="4" fillId="0" borderId="40" xfId="1" applyNumberFormat="1" applyFont="1" applyBorder="1"/>
    <xf numFmtId="164" fontId="4" fillId="0" borderId="44" xfId="1" applyNumberFormat="1" applyFont="1" applyBorder="1"/>
    <xf numFmtId="3" fontId="4" fillId="0" borderId="46" xfId="1" applyNumberFormat="1" applyFont="1" applyBorder="1"/>
    <xf numFmtId="3" fontId="4" fillId="0" borderId="47" xfId="1" applyNumberFormat="1" applyFont="1" applyBorder="1"/>
    <xf numFmtId="3" fontId="4" fillId="0" borderId="48" xfId="1" applyNumberFormat="1" applyFont="1" applyBorder="1"/>
    <xf numFmtId="0" fontId="10" fillId="2" borderId="29" xfId="2" applyFont="1" applyFill="1" applyBorder="1" applyAlignment="1">
      <alignment horizontal="center"/>
    </xf>
    <xf numFmtId="3" fontId="20" fillId="0" borderId="49" xfId="3" applyNumberFormat="1" applyFont="1" applyBorder="1"/>
    <xf numFmtId="3" fontId="20" fillId="0" borderId="50" xfId="3" applyNumberFormat="1" applyFont="1" applyBorder="1"/>
    <xf numFmtId="49" fontId="0" fillId="0" borderId="0" xfId="0" applyNumberFormat="1" applyAlignment="1">
      <alignment horizontal="center"/>
    </xf>
    <xf numFmtId="49" fontId="10" fillId="2" borderId="21" xfId="1" applyNumberFormat="1" applyFont="1" applyFill="1" applyBorder="1" applyAlignment="1">
      <alignment horizontal="center"/>
    </xf>
    <xf numFmtId="0" fontId="10" fillId="2" borderId="60" xfId="2" applyFont="1" applyFill="1" applyBorder="1" applyAlignment="1">
      <alignment horizontal="center"/>
    </xf>
    <xf numFmtId="0" fontId="10" fillId="2" borderId="38" xfId="2" applyFont="1" applyFill="1" applyBorder="1" applyAlignment="1">
      <alignment horizontal="center"/>
    </xf>
    <xf numFmtId="0" fontId="10" fillId="2" borderId="61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/>
    </xf>
    <xf numFmtId="49" fontId="0" fillId="2" borderId="62" xfId="0" applyNumberFormat="1" applyFill="1" applyBorder="1" applyAlignment="1">
      <alignment horizontal="center"/>
    </xf>
    <xf numFmtId="49" fontId="0" fillId="2" borderId="63" xfId="0" applyNumberFormat="1" applyFill="1" applyBorder="1" applyAlignment="1">
      <alignment horizontal="center"/>
    </xf>
    <xf numFmtId="3" fontId="0" fillId="0" borderId="62" xfId="0" applyNumberFormat="1" applyBorder="1"/>
    <xf numFmtId="49" fontId="12" fillId="0" borderId="62" xfId="0" applyNumberFormat="1" applyFont="1" applyBorder="1" applyAlignment="1">
      <alignment horizontal="center"/>
    </xf>
    <xf numFmtId="49" fontId="12" fillId="0" borderId="63" xfId="0" applyNumberFormat="1" applyFont="1" applyBorder="1" applyAlignment="1">
      <alignment horizontal="center"/>
    </xf>
    <xf numFmtId="10" fontId="12" fillId="0" borderId="62" xfId="0" applyNumberFormat="1" applyFont="1" applyBorder="1"/>
    <xf numFmtId="10" fontId="12" fillId="0" borderId="63" xfId="0" applyNumberFormat="1" applyFont="1" applyBorder="1"/>
    <xf numFmtId="3" fontId="4" fillId="0" borderId="64" xfId="0" applyNumberFormat="1" applyFont="1" applyBorder="1"/>
    <xf numFmtId="3" fontId="4" fillId="0" borderId="64" xfId="2" applyNumberFormat="1" applyFont="1" applyBorder="1"/>
    <xf numFmtId="3" fontId="0" fillId="0" borderId="65" xfId="0" applyNumberFormat="1" applyBorder="1"/>
    <xf numFmtId="3" fontId="20" fillId="0" borderId="67" xfId="3" applyNumberFormat="1" applyFont="1" applyBorder="1" applyAlignment="1">
      <alignment horizontal="right" wrapText="1"/>
    </xf>
    <xf numFmtId="3" fontId="20" fillId="0" borderId="68" xfId="3" applyNumberFormat="1" applyFont="1" applyBorder="1" applyAlignment="1">
      <alignment horizontal="right"/>
    </xf>
    <xf numFmtId="3" fontId="20" fillId="0" borderId="67" xfId="3" applyNumberFormat="1" applyFont="1" applyBorder="1" applyAlignment="1">
      <alignment horizontal="right"/>
    </xf>
    <xf numFmtId="49" fontId="21" fillId="0" borderId="14" xfId="3" applyNumberFormat="1" applyFont="1" applyBorder="1" applyAlignment="1">
      <alignment horizontal="center"/>
    </xf>
    <xf numFmtId="0" fontId="21" fillId="0" borderId="14" xfId="3" applyFont="1" applyBorder="1" applyAlignment="1">
      <alignment horizontal="left" vertical="center" wrapText="1" indent="1"/>
    </xf>
    <xf numFmtId="0" fontId="21" fillId="0" borderId="15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left" vertical="center" wrapText="1" indent="1"/>
    </xf>
    <xf numFmtId="0" fontId="21" fillId="0" borderId="15" xfId="3" applyFont="1" applyBorder="1" applyAlignment="1">
      <alignment horizontal="center" vertical="top" wrapText="1"/>
    </xf>
    <xf numFmtId="0" fontId="21" fillId="0" borderId="15" xfId="3" applyFont="1" applyBorder="1" applyAlignment="1">
      <alignment horizontal="left" vertical="top" wrapText="1" indent="1"/>
    </xf>
    <xf numFmtId="49" fontId="21" fillId="0" borderId="15" xfId="3" applyNumberFormat="1" applyFont="1" applyBorder="1" applyAlignment="1">
      <alignment horizontal="center" vertical="center" wrapText="1"/>
    </xf>
    <xf numFmtId="0" fontId="21" fillId="0" borderId="15" xfId="3" applyFont="1" applyBorder="1" applyAlignment="1">
      <alignment horizontal="left" vertical="center" wrapText="1" indent="2"/>
    </xf>
    <xf numFmtId="0" fontId="24" fillId="0" borderId="15" xfId="3" applyFont="1" applyBorder="1" applyAlignment="1">
      <alignment horizontal="left" vertical="center" wrapText="1" indent="2"/>
    </xf>
    <xf numFmtId="0" fontId="21" fillId="0" borderId="14" xfId="3" applyFont="1" applyBorder="1" applyAlignment="1">
      <alignment horizontal="center" vertical="top" wrapText="1"/>
    </xf>
    <xf numFmtId="0" fontId="21" fillId="0" borderId="14" xfId="3" applyFont="1" applyBorder="1" applyAlignment="1">
      <alignment horizontal="left" vertical="top" wrapText="1" indent="1"/>
    </xf>
    <xf numFmtId="0" fontId="21" fillId="0" borderId="6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left" vertical="center" wrapText="1" indent="1"/>
    </xf>
    <xf numFmtId="0" fontId="21" fillId="0" borderId="14" xfId="3" applyFont="1" applyBorder="1" applyAlignment="1">
      <alignment horizontal="left" vertical="center" wrapText="1" indent="2"/>
    </xf>
    <xf numFmtId="0" fontId="21" fillId="0" borderId="15" xfId="3" applyFont="1" applyBorder="1" applyAlignment="1">
      <alignment horizontal="left" vertical="center" wrapText="1" indent="1"/>
    </xf>
    <xf numFmtId="0" fontId="24" fillId="0" borderId="15" xfId="3" applyFont="1" applyBorder="1" applyAlignment="1">
      <alignment horizontal="left" vertical="center" wrapText="1" indent="1"/>
    </xf>
    <xf numFmtId="0" fontId="3" fillId="0" borderId="15" xfId="3" applyFont="1" applyBorder="1" applyAlignment="1">
      <alignment horizontal="left" vertical="center" wrapText="1" indent="4"/>
    </xf>
    <xf numFmtId="0" fontId="21" fillId="0" borderId="70" xfId="3" applyFont="1" applyBorder="1" applyAlignment="1">
      <alignment horizontal="left" vertical="center" wrapText="1" indent="2"/>
    </xf>
    <xf numFmtId="49" fontId="10" fillId="2" borderId="63" xfId="1" applyNumberFormat="1" applyFont="1" applyFill="1" applyBorder="1" applyAlignment="1">
      <alignment horizontal="center"/>
    </xf>
    <xf numFmtId="3" fontId="4" fillId="0" borderId="49" xfId="1" applyNumberFormat="1" applyFont="1" applyBorder="1"/>
    <xf numFmtId="3" fontId="4" fillId="0" borderId="50" xfId="1" applyNumberFormat="1" applyFont="1" applyBorder="1"/>
    <xf numFmtId="3" fontId="4" fillId="0" borderId="71" xfId="1" applyNumberFormat="1" applyFont="1" applyBorder="1"/>
    <xf numFmtId="3" fontId="4" fillId="0" borderId="68" xfId="1" applyNumberFormat="1" applyFont="1" applyBorder="1"/>
    <xf numFmtId="3" fontId="4" fillId="0" borderId="72" xfId="1" applyNumberFormat="1" applyFont="1" applyBorder="1"/>
    <xf numFmtId="3" fontId="4" fillId="0" borderId="66" xfId="1" applyNumberFormat="1" applyFont="1" applyBorder="1"/>
    <xf numFmtId="164" fontId="4" fillId="0" borderId="49" xfId="1" applyNumberFormat="1" applyFont="1" applyBorder="1"/>
    <xf numFmtId="164" fontId="4" fillId="0" borderId="50" xfId="1" applyNumberFormat="1" applyFont="1" applyBorder="1"/>
    <xf numFmtId="164" fontId="4" fillId="0" borderId="71" xfId="1" applyNumberFormat="1" applyFont="1" applyBorder="1"/>
    <xf numFmtId="164" fontId="4" fillId="0" borderId="68" xfId="1" applyNumberFormat="1" applyFont="1" applyBorder="1"/>
    <xf numFmtId="164" fontId="4" fillId="0" borderId="72" xfId="1" applyNumberFormat="1" applyFont="1" applyBorder="1"/>
    <xf numFmtId="164" fontId="4" fillId="0" borderId="66" xfId="1" applyNumberFormat="1" applyFont="1" applyBorder="1"/>
    <xf numFmtId="3" fontId="4" fillId="0" borderId="73" xfId="1" applyNumberFormat="1" applyFont="1" applyBorder="1"/>
    <xf numFmtId="10" fontId="4" fillId="0" borderId="73" xfId="1" applyNumberFormat="1" applyFont="1" applyBorder="1"/>
    <xf numFmtId="0" fontId="10" fillId="2" borderId="75" xfId="2" applyFont="1" applyFill="1" applyBorder="1" applyAlignment="1">
      <alignment horizontal="center"/>
    </xf>
    <xf numFmtId="2" fontId="20" fillId="0" borderId="71" xfId="3" applyNumberFormat="1" applyFont="1" applyBorder="1" applyAlignment="1">
      <alignment horizontal="center"/>
    </xf>
    <xf numFmtId="2" fontId="20" fillId="0" borderId="68" xfId="3" applyNumberFormat="1" applyFont="1" applyBorder="1" applyAlignment="1">
      <alignment horizontal="center"/>
    </xf>
    <xf numFmtId="3" fontId="20" fillId="0" borderId="71" xfId="3" applyNumberFormat="1" applyFont="1" applyBorder="1" applyAlignment="1">
      <alignment horizontal="right"/>
    </xf>
    <xf numFmtId="3" fontId="20" fillId="0" borderId="71" xfId="3" applyNumberFormat="1" applyFont="1" applyBorder="1"/>
    <xf numFmtId="3" fontId="20" fillId="0" borderId="68" xfId="3" applyNumberFormat="1" applyFont="1" applyBorder="1"/>
    <xf numFmtId="3" fontId="20" fillId="0" borderId="72" xfId="3" applyNumberFormat="1" applyFont="1" applyBorder="1" applyAlignment="1">
      <alignment horizontal="right"/>
    </xf>
    <xf numFmtId="3" fontId="20" fillId="0" borderId="66" xfId="3" applyNumberFormat="1" applyFont="1" applyBorder="1" applyAlignment="1">
      <alignment horizontal="right"/>
    </xf>
    <xf numFmtId="3" fontId="4" fillId="0" borderId="76" xfId="0" applyNumberFormat="1" applyFont="1" applyBorder="1"/>
    <xf numFmtId="3" fontId="4" fillId="0" borderId="77" xfId="0" applyNumberFormat="1" applyFont="1" applyBorder="1"/>
    <xf numFmtId="3" fontId="20" fillId="0" borderId="78" xfId="3" applyNumberFormat="1" applyFont="1" applyBorder="1" applyAlignment="1">
      <alignment horizontal="right"/>
    </xf>
    <xf numFmtId="0" fontId="24" fillId="0" borderId="15" xfId="3" applyFont="1" applyBorder="1" applyAlignment="1">
      <alignment horizontal="left" vertical="center" wrapText="1" indent="3"/>
    </xf>
    <xf numFmtId="3" fontId="4" fillId="0" borderId="79" xfId="0" applyNumberFormat="1" applyFont="1" applyBorder="1"/>
    <xf numFmtId="3" fontId="4" fillId="0" borderId="74" xfId="0" applyNumberFormat="1" applyFont="1" applyBorder="1"/>
    <xf numFmtId="3" fontId="4" fillId="0" borderId="80" xfId="0" applyNumberFormat="1" applyFont="1" applyBorder="1"/>
    <xf numFmtId="3" fontId="4" fillId="0" borderId="81" xfId="0" applyNumberFormat="1" applyFont="1" applyBorder="1"/>
    <xf numFmtId="3" fontId="4" fillId="0" borderId="79" xfId="2" applyNumberFormat="1" applyFont="1" applyBorder="1"/>
    <xf numFmtId="3" fontId="4" fillId="0" borderId="74" xfId="2" applyNumberFormat="1" applyFont="1" applyBorder="1"/>
    <xf numFmtId="3" fontId="20" fillId="0" borderId="82" xfId="3" applyNumberFormat="1" applyFont="1" applyBorder="1" applyAlignment="1">
      <alignment horizontal="right"/>
    </xf>
    <xf numFmtId="3" fontId="20" fillId="0" borderId="83" xfId="3" applyNumberFormat="1" applyFont="1" applyBorder="1" applyAlignment="1">
      <alignment horizontal="right" wrapText="1"/>
    </xf>
    <xf numFmtId="3" fontId="20" fillId="0" borderId="84" xfId="3" applyNumberFormat="1" applyFont="1" applyBorder="1" applyAlignment="1">
      <alignment horizontal="right"/>
    </xf>
    <xf numFmtId="3" fontId="20" fillId="0" borderId="85" xfId="3" applyNumberFormat="1" applyFont="1" applyBorder="1" applyAlignment="1">
      <alignment horizontal="right"/>
    </xf>
    <xf numFmtId="3" fontId="20" fillId="0" borderId="83" xfId="3" applyNumberFormat="1" applyFont="1" applyBorder="1" applyAlignment="1">
      <alignment horizontal="right"/>
    </xf>
    <xf numFmtId="0" fontId="24" fillId="0" borderId="76" xfId="6" applyFont="1" applyBorder="1" applyAlignment="1">
      <alignment horizontal="left" vertical="center" wrapText="1" indent="1"/>
    </xf>
    <xf numFmtId="0" fontId="10" fillId="2" borderId="75" xfId="0" applyFont="1" applyFill="1" applyBorder="1" applyAlignment="1">
      <alignment horizontal="center"/>
    </xf>
    <xf numFmtId="0" fontId="10" fillId="2" borderId="86" xfId="0" applyFont="1" applyFill="1" applyBorder="1" applyAlignment="1">
      <alignment horizontal="center"/>
    </xf>
    <xf numFmtId="3" fontId="4" fillId="0" borderId="87" xfId="0" applyNumberFormat="1" applyFont="1" applyBorder="1"/>
    <xf numFmtId="2" fontId="20" fillId="0" borderId="78" xfId="3" applyNumberFormat="1" applyFont="1" applyBorder="1" applyAlignment="1">
      <alignment horizontal="center"/>
    </xf>
    <xf numFmtId="2" fontId="20" fillId="0" borderId="67" xfId="3" applyNumberFormat="1" applyFont="1" applyBorder="1" applyAlignment="1">
      <alignment horizontal="center"/>
    </xf>
    <xf numFmtId="0" fontId="21" fillId="0" borderId="88" xfId="3" applyFont="1" applyBorder="1" applyAlignment="1">
      <alignment horizontal="center" vertical="center" wrapText="1"/>
    </xf>
    <xf numFmtId="0" fontId="21" fillId="0" borderId="88" xfId="3" applyFont="1" applyBorder="1" applyAlignment="1">
      <alignment horizontal="left" vertical="center" wrapText="1" indent="1"/>
    </xf>
    <xf numFmtId="3" fontId="20" fillId="0" borderId="78" xfId="3" applyNumberFormat="1" applyFont="1" applyBorder="1"/>
    <xf numFmtId="3" fontId="20" fillId="0" borderId="67" xfId="3" applyNumberFormat="1" applyFont="1" applyBorder="1"/>
    <xf numFmtId="0" fontId="21" fillId="0" borderId="16" xfId="3" applyFont="1" applyBorder="1" applyAlignment="1">
      <alignment horizontal="center" vertical="center" wrapText="1"/>
    </xf>
    <xf numFmtId="0" fontId="21" fillId="0" borderId="16" xfId="5" applyFont="1" applyBorder="1" applyAlignment="1">
      <alignment horizontal="left" vertical="center" wrapText="1" indent="1"/>
    </xf>
    <xf numFmtId="3" fontId="4" fillId="0" borderId="75" xfId="0" applyNumberFormat="1" applyFont="1" applyBorder="1"/>
    <xf numFmtId="3" fontId="4" fillId="0" borderId="86" xfId="0" applyNumberFormat="1" applyFont="1" applyBorder="1"/>
    <xf numFmtId="3" fontId="4" fillId="0" borderId="75" xfId="2" applyNumberFormat="1" applyFont="1" applyBorder="1"/>
    <xf numFmtId="3" fontId="20" fillId="0" borderId="89" xfId="3" applyNumberFormat="1" applyFont="1" applyBorder="1" applyAlignment="1">
      <alignment horizontal="right"/>
    </xf>
    <xf numFmtId="3" fontId="20" fillId="0" borderId="90" xfId="3" applyNumberFormat="1" applyFont="1" applyBorder="1" applyAlignment="1">
      <alignment horizontal="right" wrapText="1"/>
    </xf>
    <xf numFmtId="3" fontId="20" fillId="0" borderId="91" xfId="3" applyNumberFormat="1" applyFont="1" applyBorder="1" applyAlignment="1">
      <alignment horizontal="right"/>
    </xf>
    <xf numFmtId="3" fontId="20" fillId="0" borderId="90" xfId="3" applyNumberFormat="1" applyFont="1" applyBorder="1" applyAlignment="1">
      <alignment horizontal="right"/>
    </xf>
    <xf numFmtId="4" fontId="4" fillId="0" borderId="0" xfId="0" applyNumberFormat="1" applyFont="1"/>
    <xf numFmtId="4" fontId="3" fillId="0" borderId="0" xfId="0" applyNumberFormat="1" applyFont="1"/>
    <xf numFmtId="0" fontId="10" fillId="2" borderId="4" xfId="2" applyFont="1" applyFill="1" applyBorder="1" applyAlignment="1">
      <alignment horizontal="center"/>
    </xf>
    <xf numFmtId="2" fontId="20" fillId="0" borderId="92" xfId="3" applyNumberFormat="1" applyFont="1" applyBorder="1" applyAlignment="1">
      <alignment horizontal="center"/>
    </xf>
    <xf numFmtId="2" fontId="20" fillId="0" borderId="93" xfId="3" applyNumberFormat="1" applyFont="1" applyBorder="1" applyAlignment="1">
      <alignment horizontal="center"/>
    </xf>
    <xf numFmtId="3" fontId="20" fillId="0" borderId="92" xfId="3" applyNumberFormat="1" applyFont="1" applyBorder="1" applyAlignment="1">
      <alignment horizontal="right"/>
    </xf>
    <xf numFmtId="3" fontId="20" fillId="0" borderId="93" xfId="3" applyNumberFormat="1" applyFont="1" applyBorder="1" applyAlignment="1">
      <alignment horizontal="right"/>
    </xf>
    <xf numFmtId="3" fontId="20" fillId="0" borderId="92" xfId="3" applyNumberFormat="1" applyFont="1" applyBorder="1"/>
    <xf numFmtId="3" fontId="20" fillId="0" borderId="93" xfId="3" applyNumberFormat="1" applyFont="1" applyBorder="1"/>
    <xf numFmtId="3" fontId="20" fillId="0" borderId="94" xfId="3" applyNumberFormat="1" applyFont="1" applyBorder="1" applyAlignment="1">
      <alignment horizontal="right"/>
    </xf>
    <xf numFmtId="3" fontId="20" fillId="0" borderId="95" xfId="3" applyNumberFormat="1" applyFont="1" applyBorder="1" applyAlignment="1">
      <alignment horizontal="right"/>
    </xf>
    <xf numFmtId="3" fontId="20" fillId="0" borderId="96" xfId="3" applyNumberFormat="1" applyFont="1" applyBorder="1" applyAlignment="1">
      <alignment horizontal="right"/>
    </xf>
    <xf numFmtId="3" fontId="20" fillId="0" borderId="97" xfId="3" applyNumberFormat="1" applyFont="1" applyBorder="1" applyAlignment="1">
      <alignment horizontal="right"/>
    </xf>
    <xf numFmtId="3" fontId="4" fillId="0" borderId="99" xfId="0" applyNumberFormat="1" applyFont="1" applyBorder="1"/>
    <xf numFmtId="3" fontId="4" fillId="0" borderId="100" xfId="0" applyNumberFormat="1" applyFont="1" applyBorder="1"/>
    <xf numFmtId="3" fontId="4" fillId="0" borderId="101" xfId="0" applyNumberFormat="1" applyFont="1" applyBorder="1"/>
    <xf numFmtId="3" fontId="4" fillId="0" borderId="102" xfId="0" applyNumberFormat="1" applyFont="1" applyBorder="1"/>
    <xf numFmtId="3" fontId="4" fillId="0" borderId="99" xfId="2" applyNumberFormat="1" applyFont="1" applyBorder="1"/>
    <xf numFmtId="3" fontId="4" fillId="0" borderId="100" xfId="2" applyNumberFormat="1" applyFont="1" applyBorder="1"/>
    <xf numFmtId="3" fontId="20" fillId="0" borderId="103" xfId="3" applyNumberFormat="1" applyFont="1" applyBorder="1" applyAlignment="1">
      <alignment horizontal="right"/>
    </xf>
    <xf numFmtId="3" fontId="20" fillId="0" borderId="104" xfId="3" applyNumberFormat="1" applyFont="1" applyBorder="1" applyAlignment="1">
      <alignment horizontal="right" wrapText="1"/>
    </xf>
    <xf numFmtId="3" fontId="20" fillId="0" borderId="104" xfId="3" applyNumberFormat="1" applyFont="1" applyBorder="1" applyAlignment="1">
      <alignment horizontal="right"/>
    </xf>
    <xf numFmtId="49" fontId="26" fillId="0" borderId="98" xfId="3" applyNumberFormat="1" applyFont="1" applyBorder="1" applyAlignment="1">
      <alignment horizontal="center" vertical="center" wrapText="1"/>
    </xf>
    <xf numFmtId="0" fontId="27" fillId="0" borderId="98" xfId="3" applyFont="1" applyBorder="1" applyAlignment="1">
      <alignment horizontal="left" vertical="center" wrapText="1" indent="3"/>
    </xf>
    <xf numFmtId="3" fontId="0" fillId="0" borderId="105" xfId="0" applyNumberFormat="1" applyBorder="1"/>
    <xf numFmtId="3" fontId="0" fillId="0" borderId="0" xfId="0" applyNumberFormat="1" applyAlignment="1">
      <alignment horizontal="right"/>
    </xf>
    <xf numFmtId="49" fontId="12" fillId="2" borderId="62" xfId="0" applyNumberFormat="1" applyFont="1" applyFill="1" applyBorder="1" applyAlignment="1">
      <alignment horizontal="center"/>
    </xf>
    <xf numFmtId="3" fontId="4" fillId="0" borderId="73" xfId="0" applyNumberFormat="1" applyFont="1" applyBorder="1"/>
    <xf numFmtId="0" fontId="4" fillId="0" borderId="99" xfId="0" applyFont="1" applyBorder="1"/>
    <xf numFmtId="3" fontId="4" fillId="0" borderId="106" xfId="1" applyNumberFormat="1" applyFont="1" applyBorder="1"/>
    <xf numFmtId="3" fontId="4" fillId="0" borderId="109" xfId="0" applyNumberFormat="1" applyFont="1" applyBorder="1"/>
    <xf numFmtId="3" fontId="4" fillId="0" borderId="109" xfId="1" applyNumberFormat="1" applyFont="1" applyBorder="1"/>
    <xf numFmtId="10" fontId="4" fillId="0" borderId="73" xfId="0" applyNumberFormat="1" applyFont="1" applyBorder="1"/>
    <xf numFmtId="10" fontId="4" fillId="0" borderId="107" xfId="0" applyNumberFormat="1" applyFont="1" applyBorder="1"/>
    <xf numFmtId="10" fontId="4" fillId="0" borderId="107" xfId="1" applyNumberFormat="1" applyFont="1" applyBorder="1"/>
    <xf numFmtId="0" fontId="0" fillId="7" borderId="99" xfId="0" applyFill="1" applyBorder="1"/>
    <xf numFmtId="3" fontId="0" fillId="0" borderId="106" xfId="0" applyNumberFormat="1" applyBorder="1"/>
    <xf numFmtId="0" fontId="12" fillId="7" borderId="99" xfId="0" applyFont="1" applyFill="1" applyBorder="1"/>
    <xf numFmtId="0" fontId="0" fillId="0" borderId="108" xfId="0" applyBorder="1"/>
    <xf numFmtId="3" fontId="0" fillId="0" borderId="109" xfId="0" applyNumberFormat="1" applyBorder="1"/>
    <xf numFmtId="3" fontId="0" fillId="0" borderId="110" xfId="0" applyNumberFormat="1" applyBorder="1"/>
    <xf numFmtId="0" fontId="0" fillId="0" borderId="99" xfId="0" applyBorder="1"/>
    <xf numFmtId="0" fontId="12" fillId="0" borderId="99" xfId="0" applyFont="1" applyBorder="1"/>
    <xf numFmtId="0" fontId="0" fillId="7" borderId="108" xfId="0" applyFill="1" applyBorder="1"/>
    <xf numFmtId="0" fontId="12" fillId="7" borderId="108" xfId="0" applyFont="1" applyFill="1" applyBorder="1"/>
    <xf numFmtId="3" fontId="0" fillId="0" borderId="63" xfId="0" applyNumberFormat="1" applyBorder="1"/>
    <xf numFmtId="10" fontId="12" fillId="0" borderId="7" xfId="0" applyNumberFormat="1" applyFont="1" applyBorder="1"/>
    <xf numFmtId="0" fontId="0" fillId="5" borderId="99" xfId="0" applyFill="1" applyBorder="1"/>
    <xf numFmtId="0" fontId="12" fillId="5" borderId="99" xfId="0" applyFont="1" applyFill="1" applyBorder="1"/>
    <xf numFmtId="0" fontId="27" fillId="0" borderId="98" xfId="3" applyFont="1" applyBorder="1" applyAlignment="1">
      <alignment horizontal="left" vertical="center" wrapText="1" indent="4"/>
    </xf>
    <xf numFmtId="49" fontId="27" fillId="0" borderId="112" xfId="3" applyNumberFormat="1" applyFont="1" applyBorder="1" applyAlignment="1" applyProtection="1">
      <alignment horizontal="center" vertical="top" wrapText="1"/>
      <protection hidden="1"/>
    </xf>
    <xf numFmtId="0" fontId="31" fillId="0" borderId="113" xfId="6" applyFont="1" applyBorder="1" applyAlignment="1" applyProtection="1">
      <alignment horizontal="left" vertical="top" wrapText="1" indent="4"/>
      <protection hidden="1"/>
    </xf>
    <xf numFmtId="3" fontId="4" fillId="0" borderId="114" xfId="0" applyNumberFormat="1" applyFont="1" applyBorder="1"/>
    <xf numFmtId="3" fontId="4" fillId="0" borderId="115" xfId="0" applyNumberFormat="1" applyFont="1" applyBorder="1"/>
    <xf numFmtId="3" fontId="4" fillId="0" borderId="116" xfId="0" applyNumberFormat="1" applyFont="1" applyBorder="1"/>
    <xf numFmtId="3" fontId="4" fillId="0" borderId="117" xfId="0" applyNumberFormat="1" applyFont="1" applyBorder="1"/>
    <xf numFmtId="3" fontId="4" fillId="0" borderId="114" xfId="2" applyNumberFormat="1" applyFont="1" applyBorder="1"/>
    <xf numFmtId="3" fontId="4" fillId="0" borderId="115" xfId="2" applyNumberFormat="1" applyFont="1" applyBorder="1"/>
    <xf numFmtId="3" fontId="20" fillId="0" borderId="118" xfId="3" applyNumberFormat="1" applyFont="1" applyBorder="1" applyAlignment="1">
      <alignment horizontal="right"/>
    </xf>
    <xf numFmtId="3" fontId="20" fillId="0" borderId="119" xfId="3" applyNumberFormat="1" applyFont="1" applyBorder="1" applyAlignment="1">
      <alignment horizontal="right" wrapText="1"/>
    </xf>
    <xf numFmtId="3" fontId="20" fillId="0" borderId="120" xfId="3" applyNumberFormat="1" applyFont="1" applyBorder="1" applyAlignment="1">
      <alignment horizontal="right"/>
    </xf>
    <xf numFmtId="3" fontId="20" fillId="0" borderId="121" xfId="3" applyNumberFormat="1" applyFont="1" applyBorder="1" applyAlignment="1">
      <alignment horizontal="right"/>
    </xf>
    <xf numFmtId="3" fontId="20" fillId="0" borderId="119" xfId="3" applyNumberFormat="1" applyFont="1" applyBorder="1" applyAlignment="1">
      <alignment horizontal="right"/>
    </xf>
    <xf numFmtId="49" fontId="33" fillId="0" borderId="122" xfId="6" applyNumberFormat="1" applyFont="1" applyBorder="1" applyAlignment="1">
      <alignment horizontal="centerContinuous" vertical="center" wrapText="1"/>
    </xf>
    <xf numFmtId="0" fontId="33" fillId="0" borderId="123" xfId="6" applyFont="1" applyBorder="1" applyAlignment="1">
      <alignment horizontal="left" vertical="top" wrapText="1" indent="4"/>
    </xf>
    <xf numFmtId="49" fontId="12" fillId="2" borderId="62" xfId="1" applyNumberFormat="1" applyFont="1" applyFill="1" applyBorder="1" applyAlignment="1">
      <alignment horizontal="center"/>
    </xf>
    <xf numFmtId="49" fontId="12" fillId="2" borderId="63" xfId="1" applyNumberFormat="1" applyFont="1" applyFill="1" applyBorder="1" applyAlignment="1">
      <alignment horizontal="center"/>
    </xf>
    <xf numFmtId="0" fontId="10" fillId="2" borderId="111" xfId="2" applyFont="1" applyFill="1" applyBorder="1" applyAlignment="1">
      <alignment horizontal="center"/>
    </xf>
    <xf numFmtId="2" fontId="20" fillId="0" borderId="124" xfId="3" applyNumberFormat="1" applyFont="1" applyBorder="1" applyAlignment="1">
      <alignment horizontal="center"/>
    </xf>
    <xf numFmtId="2" fontId="20" fillId="0" borderId="125" xfId="3" applyNumberFormat="1" applyFont="1" applyBorder="1" applyAlignment="1">
      <alignment horizontal="center"/>
    </xf>
    <xf numFmtId="3" fontId="20" fillId="0" borderId="124" xfId="3" applyNumberFormat="1" applyFont="1" applyBorder="1" applyAlignment="1">
      <alignment horizontal="right"/>
    </xf>
    <xf numFmtId="3" fontId="20" fillId="0" borderId="125" xfId="3" applyNumberFormat="1" applyFont="1" applyBorder="1" applyAlignment="1">
      <alignment horizontal="right"/>
    </xf>
    <xf numFmtId="3" fontId="20" fillId="0" borderId="124" xfId="3" applyNumberFormat="1" applyFont="1" applyBorder="1"/>
    <xf numFmtId="3" fontId="20" fillId="0" borderId="125" xfId="3" applyNumberFormat="1" applyFont="1" applyBorder="1"/>
    <xf numFmtId="3" fontId="20" fillId="0" borderId="126" xfId="3" applyNumberFormat="1" applyFont="1" applyBorder="1" applyAlignment="1">
      <alignment horizontal="right"/>
    </xf>
    <xf numFmtId="3" fontId="20" fillId="0" borderId="127" xfId="3" applyNumberFormat="1" applyFont="1" applyBorder="1" applyAlignment="1">
      <alignment horizontal="right"/>
    </xf>
    <xf numFmtId="3" fontId="20" fillId="0" borderId="128" xfId="3" applyNumberFormat="1" applyFont="1" applyBorder="1" applyAlignment="1">
      <alignment horizontal="right"/>
    </xf>
    <xf numFmtId="3" fontId="20" fillId="0" borderId="129" xfId="3" applyNumberFormat="1" applyFont="1" applyBorder="1" applyAlignment="1">
      <alignment horizontal="right"/>
    </xf>
    <xf numFmtId="3" fontId="0" fillId="0" borderId="130" xfId="0" applyNumberFormat="1" applyBorder="1"/>
    <xf numFmtId="3" fontId="0" fillId="0" borderId="125" xfId="0" applyNumberFormat="1" applyBorder="1"/>
    <xf numFmtId="3" fontId="0" fillId="0" borderId="131" xfId="0" applyNumberFormat="1" applyBorder="1"/>
    <xf numFmtId="3" fontId="0" fillId="0" borderId="127" xfId="0" applyNumberFormat="1" applyBorder="1"/>
    <xf numFmtId="3" fontId="0" fillId="0" borderId="115" xfId="0" applyNumberFormat="1" applyBorder="1"/>
    <xf numFmtId="3" fontId="0" fillId="0" borderId="132" xfId="0" applyNumberFormat="1" applyBorder="1"/>
    <xf numFmtId="3" fontId="4" fillId="0" borderId="124" xfId="1" applyNumberFormat="1" applyFont="1" applyBorder="1"/>
    <xf numFmtId="3" fontId="4" fillId="0" borderId="125" xfId="1" applyNumberFormat="1" applyFont="1" applyBorder="1"/>
    <xf numFmtId="3" fontId="4" fillId="0" borderId="128" xfId="1" applyNumberFormat="1" applyFont="1" applyBorder="1"/>
    <xf numFmtId="3" fontId="4" fillId="0" borderId="129" xfId="1" applyNumberFormat="1" applyFont="1" applyBorder="1"/>
    <xf numFmtId="164" fontId="4" fillId="0" borderId="124" xfId="1" applyNumberFormat="1" applyFont="1" applyBorder="1"/>
    <xf numFmtId="164" fontId="4" fillId="0" borderId="125" xfId="1" applyNumberFormat="1" applyFont="1" applyBorder="1"/>
    <xf numFmtId="164" fontId="4" fillId="0" borderId="128" xfId="1" applyNumberFormat="1" applyFont="1" applyBorder="1"/>
    <xf numFmtId="164" fontId="4" fillId="0" borderId="129" xfId="1" applyNumberFormat="1" applyFont="1" applyBorder="1"/>
    <xf numFmtId="3" fontId="4" fillId="0" borderId="115" xfId="1" applyNumberFormat="1" applyFont="1" applyBorder="1"/>
    <xf numFmtId="3" fontId="4" fillId="0" borderId="132" xfId="1" applyNumberFormat="1" applyFont="1" applyBorder="1"/>
    <xf numFmtId="3" fontId="0" fillId="0" borderId="133" xfId="0" applyNumberFormat="1" applyBorder="1"/>
    <xf numFmtId="3" fontId="0" fillId="0" borderId="29" xfId="0" applyNumberFormat="1" applyBorder="1"/>
    <xf numFmtId="3" fontId="0" fillId="0" borderId="134" xfId="0" applyNumberFormat="1" applyBorder="1"/>
    <xf numFmtId="3" fontId="0" fillId="6" borderId="28" xfId="0" applyNumberFormat="1" applyFill="1" applyBorder="1"/>
    <xf numFmtId="3" fontId="0" fillId="0" borderId="4" xfId="0" applyNumberFormat="1" applyBorder="1"/>
    <xf numFmtId="164" fontId="0" fillId="0" borderId="135" xfId="0" applyNumberFormat="1" applyBorder="1"/>
    <xf numFmtId="164" fontId="0" fillId="0" borderId="136" xfId="0" applyNumberFormat="1" applyBorder="1"/>
    <xf numFmtId="0" fontId="9" fillId="0" borderId="0" xfId="1" applyFont="1"/>
    <xf numFmtId="3" fontId="4" fillId="0" borderId="137" xfId="0" applyNumberFormat="1" applyFont="1" applyBorder="1"/>
    <xf numFmtId="3" fontId="0" fillId="0" borderId="138" xfId="0" applyNumberFormat="1" applyBorder="1"/>
    <xf numFmtId="3" fontId="0" fillId="0" borderId="137" xfId="0" applyNumberFormat="1" applyBorder="1"/>
    <xf numFmtId="3" fontId="4" fillId="0" borderId="138" xfId="1" applyNumberFormat="1" applyFont="1" applyBorder="1"/>
    <xf numFmtId="164" fontId="4" fillId="0" borderId="138" xfId="1" applyNumberFormat="1" applyFont="1" applyBorder="1"/>
    <xf numFmtId="3" fontId="4" fillId="0" borderId="137" xfId="1" applyNumberFormat="1" applyFont="1" applyBorder="1"/>
    <xf numFmtId="3" fontId="4" fillId="0" borderId="14" xfId="0" applyNumberFormat="1" applyFont="1" applyBorder="1" applyAlignment="1">
      <alignment wrapText="1"/>
    </xf>
    <xf numFmtId="3" fontId="4" fillId="0" borderId="113" xfId="0" applyNumberFormat="1" applyFont="1" applyBorder="1" applyAlignment="1">
      <alignment wrapText="1"/>
    </xf>
    <xf numFmtId="3" fontId="4" fillId="0" borderId="116" xfId="1" applyNumberFormat="1" applyFont="1" applyBorder="1"/>
    <xf numFmtId="3" fontId="4" fillId="0" borderId="139" xfId="1" applyNumberFormat="1" applyFont="1" applyBorder="1"/>
    <xf numFmtId="3" fontId="4" fillId="0" borderId="140" xfId="1" applyNumberFormat="1" applyFont="1" applyBorder="1"/>
    <xf numFmtId="3" fontId="4" fillId="0" borderId="141" xfId="1" applyNumberFormat="1" applyFont="1" applyBorder="1"/>
    <xf numFmtId="3" fontId="4" fillId="0" borderId="29" xfId="1" applyNumberFormat="1" applyFont="1" applyBorder="1"/>
    <xf numFmtId="0" fontId="4" fillId="0" borderId="114" xfId="0" applyFont="1" applyBorder="1" applyAlignment="1">
      <alignment wrapText="1"/>
    </xf>
    <xf numFmtId="0" fontId="4" fillId="0" borderId="142" xfId="0" applyFont="1" applyBorder="1"/>
    <xf numFmtId="3" fontId="4" fillId="0" borderId="143" xfId="0" applyNumberFormat="1" applyFont="1" applyBorder="1"/>
    <xf numFmtId="3" fontId="4" fillId="0" borderId="28" xfId="0" applyNumberFormat="1" applyFont="1" applyBorder="1"/>
    <xf numFmtId="3" fontId="4" fillId="0" borderId="28" xfId="1" applyNumberFormat="1" applyFont="1" applyBorder="1"/>
    <xf numFmtId="3" fontId="4" fillId="0" borderId="143" xfId="1" applyNumberFormat="1" applyFont="1" applyBorder="1"/>
    <xf numFmtId="3" fontId="4" fillId="0" borderId="144" xfId="1" applyNumberFormat="1" applyFont="1" applyBorder="1"/>
    <xf numFmtId="10" fontId="4" fillId="0" borderId="29" xfId="1" applyNumberFormat="1" applyFont="1" applyBorder="1"/>
    <xf numFmtId="10" fontId="4" fillId="0" borderId="28" xfId="0" applyNumberFormat="1" applyFont="1" applyBorder="1"/>
    <xf numFmtId="10" fontId="4" fillId="0" borderId="28" xfId="1" applyNumberFormat="1" applyFont="1" applyBorder="1"/>
    <xf numFmtId="10" fontId="4" fillId="0" borderId="4" xfId="1" applyNumberFormat="1" applyFont="1" applyBorder="1"/>
    <xf numFmtId="0" fontId="4" fillId="0" borderId="111" xfId="0" applyFont="1" applyBorder="1" applyAlignment="1">
      <alignment wrapText="1"/>
    </xf>
    <xf numFmtId="0" fontId="10" fillId="2" borderId="26" xfId="2" applyFont="1" applyFill="1" applyBorder="1" applyAlignment="1">
      <alignment horizontal="center"/>
    </xf>
    <xf numFmtId="0" fontId="10" fillId="2" borderId="56" xfId="2" applyFont="1" applyFill="1" applyBorder="1" applyAlignment="1">
      <alignment horizontal="center"/>
    </xf>
    <xf numFmtId="3" fontId="20" fillId="0" borderId="145" xfId="3" applyNumberFormat="1" applyFont="1" applyBorder="1"/>
    <xf numFmtId="2" fontId="20" fillId="0" borderId="146" xfId="3" applyNumberFormat="1" applyFont="1" applyBorder="1" applyAlignment="1">
      <alignment horizontal="center"/>
    </xf>
    <xf numFmtId="3" fontId="20" fillId="0" borderId="146" xfId="3" applyNumberFormat="1" applyFont="1" applyBorder="1" applyAlignment="1">
      <alignment horizontal="right"/>
    </xf>
    <xf numFmtId="3" fontId="20" fillId="0" borderId="146" xfId="3" applyNumberFormat="1" applyFont="1" applyBorder="1"/>
    <xf numFmtId="3" fontId="20" fillId="0" borderId="147" xfId="3" applyNumberFormat="1" applyFont="1" applyBorder="1" applyAlignment="1">
      <alignment horizontal="right"/>
    </xf>
    <xf numFmtId="3" fontId="20" fillId="0" borderId="148" xfId="3" applyNumberFormat="1" applyFont="1" applyBorder="1" applyAlignment="1">
      <alignment horizontal="right"/>
    </xf>
    <xf numFmtId="0" fontId="34" fillId="0" borderId="0" xfId="0" applyFont="1" applyAlignment="1">
      <alignment horizontal="center"/>
    </xf>
    <xf numFmtId="3" fontId="20" fillId="6" borderId="125" xfId="3" applyNumberFormat="1" applyFont="1" applyFill="1" applyBorder="1" applyAlignment="1">
      <alignment horizontal="right"/>
    </xf>
    <xf numFmtId="3" fontId="20" fillId="6" borderId="93" xfId="3" applyNumberFormat="1" applyFont="1" applyFill="1" applyBorder="1" applyAlignment="1">
      <alignment horizontal="right"/>
    </xf>
    <xf numFmtId="0" fontId="17" fillId="6" borderId="0" xfId="0" applyFont="1" applyFill="1"/>
    <xf numFmtId="0" fontId="0" fillId="8" borderId="0" xfId="0" applyFill="1"/>
    <xf numFmtId="3" fontId="20" fillId="0" borderId="138" xfId="3" applyNumberFormat="1" applyFont="1" applyBorder="1"/>
    <xf numFmtId="2" fontId="20" fillId="0" borderId="120" xfId="3" applyNumberFormat="1" applyFont="1" applyBorder="1" applyAlignment="1">
      <alignment horizontal="center"/>
    </xf>
    <xf numFmtId="3" fontId="20" fillId="0" borderId="120" xfId="3" applyNumberFormat="1" applyFont="1" applyBorder="1"/>
    <xf numFmtId="3" fontId="20" fillId="0" borderId="149" xfId="3" applyNumberFormat="1" applyFont="1" applyBorder="1" applyAlignment="1">
      <alignment horizontal="right"/>
    </xf>
    <xf numFmtId="3" fontId="20" fillId="0" borderId="150" xfId="3" applyNumberFormat="1" applyFont="1" applyBorder="1" applyAlignment="1">
      <alignment horizontal="right"/>
    </xf>
    <xf numFmtId="10" fontId="4" fillId="0" borderId="151" xfId="1" applyNumberFormat="1" applyFont="1" applyBorder="1"/>
    <xf numFmtId="3" fontId="0" fillId="0" borderId="143" xfId="0" applyNumberFormat="1" applyBorder="1"/>
    <xf numFmtId="3" fontId="0" fillId="0" borderId="144" xfId="0" applyNumberFormat="1" applyBorder="1"/>
    <xf numFmtId="3" fontId="0" fillId="0" borderId="73" xfId="0" applyNumberFormat="1" applyBorder="1"/>
    <xf numFmtId="3" fontId="0" fillId="0" borderId="151" xfId="0" applyNumberFormat="1" applyBorder="1"/>
    <xf numFmtId="164" fontId="0" fillId="0" borderId="73" xfId="0" applyNumberFormat="1" applyBorder="1"/>
    <xf numFmtId="164" fontId="0" fillId="0" borderId="151" xfId="0" applyNumberFormat="1" applyBorder="1"/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3" fontId="0" fillId="0" borderId="54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24" xfId="0" applyNumberFormat="1" applyBorder="1" applyAlignment="1">
      <alignment horizontal="right"/>
    </xf>
    <xf numFmtId="3" fontId="0" fillId="0" borderId="55" xfId="0" applyNumberFormat="1" applyBorder="1" applyAlignment="1">
      <alignment horizontal="right"/>
    </xf>
    <xf numFmtId="3" fontId="0" fillId="0" borderId="56" xfId="0" applyNumberFormat="1" applyBorder="1" applyAlignment="1">
      <alignment horizontal="right"/>
    </xf>
    <xf numFmtId="3" fontId="0" fillId="0" borderId="57" xfId="0" applyNumberFormat="1" applyBorder="1" applyAlignment="1">
      <alignment horizontal="right"/>
    </xf>
    <xf numFmtId="3" fontId="0" fillId="2" borderId="58" xfId="0" applyNumberFormat="1" applyFill="1" applyBorder="1"/>
    <xf numFmtId="3" fontId="0" fillId="2" borderId="59" xfId="0" applyNumberFormat="1" applyFill="1" applyBorder="1"/>
    <xf numFmtId="3" fontId="0" fillId="2" borderId="51" xfId="0" applyNumberFormat="1" applyFill="1" applyBorder="1"/>
  </cellXfs>
  <cellStyles count="8">
    <cellStyle name="Normální" xfId="0" builtinId="0"/>
    <cellStyle name="normální 2 2" xfId="7" xr:uid="{00000000-0005-0000-0000-000001000000}"/>
    <cellStyle name="normální 3" xfId="1" xr:uid="{00000000-0005-0000-0000-000002000000}"/>
    <cellStyle name="normální_tab.3" xfId="5" xr:uid="{00000000-0005-0000-0000-000003000000}"/>
    <cellStyle name="normální_Tabulky a grafy 1 až 11_prac_IIp2006" xfId="2" xr:uid="{00000000-0005-0000-0000-000004000000}"/>
    <cellStyle name="normální_zákl.ukazatele95" xfId="3" xr:uid="{00000000-0005-0000-0000-000005000000}"/>
    <cellStyle name="normální_zákl.ukazatele95 2 2" xfId="6" xr:uid="{00000000-0005-0000-0000-000006000000}"/>
    <cellStyle name="Procenta" xfId="4" builtinId="5"/>
  </cellStyles>
  <dxfs count="0"/>
  <tableStyles count="0" defaultTableStyle="TableStyleMedium9" defaultPivotStyle="PivotStyleLight16"/>
  <colors>
    <mruColors>
      <color rgb="FF56EE2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Graf č. 1: Celkové příjmy zdravotních pojišťoven v mil. Kč</a:t>
            </a:r>
          </a:p>
        </c:rich>
      </c:tx>
      <c:layout>
        <c:manualLayout>
          <c:xMode val="edge"/>
          <c:yMode val="edge"/>
          <c:x val="0.18390834766343953"/>
          <c:y val="1.5873015873015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23099383614334E-2"/>
          <c:y val="0.14603219876053691"/>
          <c:w val="0.91092081834930105"/>
          <c:h val="0.587303408058680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'Tabulka 1,2,3'!$A$4</c:f>
              <c:strCache>
                <c:ptCount val="1"/>
                <c:pt idx="0">
                  <c:v>vybrané pojistné včetně ČKA a platby GFŘ za OSVČ v paušálním režimu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('Tabulka 1,2,3'!$B$3:$AN$3,'Tabulka 1,2,3'!$AP$3:$AZ$3)</c:f>
              <c:strCache>
                <c:ptCount val="26"/>
                <c:pt idx="0">
                  <c:v>Ip/2010</c:v>
                </c:pt>
                <c:pt idx="1">
                  <c:v>IIp/2010</c:v>
                </c:pt>
                <c:pt idx="2">
                  <c:v>Ip/2011</c:v>
                </c:pt>
                <c:pt idx="3">
                  <c:v>IIp/2011</c:v>
                </c:pt>
                <c:pt idx="4">
                  <c:v>Ip/2012</c:v>
                </c:pt>
                <c:pt idx="5">
                  <c:v>IIp/2012</c:v>
                </c:pt>
                <c:pt idx="6">
                  <c:v>Ip/2013</c:v>
                </c:pt>
                <c:pt idx="7">
                  <c:v>IIp/2013</c:v>
                </c:pt>
                <c:pt idx="8">
                  <c:v>Ip/2014</c:v>
                </c:pt>
                <c:pt idx="9">
                  <c:v>IIp/2014</c:v>
                </c:pt>
                <c:pt idx="10">
                  <c:v>Ip/2015</c:v>
                </c:pt>
                <c:pt idx="11">
                  <c:v>IIp/2015</c:v>
                </c:pt>
                <c:pt idx="12">
                  <c:v>Ip/2016</c:v>
                </c:pt>
                <c:pt idx="13">
                  <c:v>IIp/2016</c:v>
                </c:pt>
                <c:pt idx="14">
                  <c:v>Ip/2017</c:v>
                </c:pt>
                <c:pt idx="15">
                  <c:v>IIp/2017 *)</c:v>
                </c:pt>
                <c:pt idx="16">
                  <c:v>Ip/2018</c:v>
                </c:pt>
                <c:pt idx="17">
                  <c:v>IIp/2018</c:v>
                </c:pt>
                <c:pt idx="18">
                  <c:v>Ip/2019</c:v>
                </c:pt>
                <c:pt idx="19">
                  <c:v>IIp/2019</c:v>
                </c:pt>
                <c:pt idx="20">
                  <c:v>Ip/2020</c:v>
                </c:pt>
                <c:pt idx="21">
                  <c:v>IIp/2020</c:v>
                </c:pt>
                <c:pt idx="22">
                  <c:v>Ip/2021</c:v>
                </c:pt>
                <c:pt idx="23">
                  <c:v>IIp/2021</c:v>
                </c:pt>
                <c:pt idx="24">
                  <c:v>Ip/2022</c:v>
                </c:pt>
                <c:pt idx="25">
                  <c:v>IIp/2022</c:v>
                </c:pt>
              </c:strCache>
            </c:strRef>
          </c:cat>
          <c:val>
            <c:numRef>
              <c:f>('Tabulka 1,2,3'!$B$4:$AN$4,'Tabulka 1,2,3'!$AP$4:$AZ$4)</c:f>
              <c:numCache>
                <c:formatCode>#,##0</c:formatCode>
                <c:ptCount val="26"/>
                <c:pt idx="0">
                  <c:v>78164.225126000005</c:v>
                </c:pt>
                <c:pt idx="1">
                  <c:v>81846.893798000005</c:v>
                </c:pt>
                <c:pt idx="2">
                  <c:v>81025.152350999997</c:v>
                </c:pt>
                <c:pt idx="3">
                  <c:v>81829.514097000007</c:v>
                </c:pt>
                <c:pt idx="4">
                  <c:v>82644.095031999997</c:v>
                </c:pt>
                <c:pt idx="5">
                  <c:v>84366.651056000002</c:v>
                </c:pt>
                <c:pt idx="6">
                  <c:v>84211.566525999995</c:v>
                </c:pt>
                <c:pt idx="7">
                  <c:v>87850.388231999998</c:v>
                </c:pt>
                <c:pt idx="8">
                  <c:v>87081.705102000007</c:v>
                </c:pt>
                <c:pt idx="9">
                  <c:v>90887.501401000001</c:v>
                </c:pt>
                <c:pt idx="10">
                  <c:v>92502.477868000002</c:v>
                </c:pt>
                <c:pt idx="11">
                  <c:v>96837.337543999995</c:v>
                </c:pt>
                <c:pt idx="12">
                  <c:v>98089.579115</c:v>
                </c:pt>
                <c:pt idx="13">
                  <c:v>100135.26496</c:v>
                </c:pt>
                <c:pt idx="14">
                  <c:v>105356.212205</c:v>
                </c:pt>
                <c:pt idx="15">
                  <c:v>110643.787795</c:v>
                </c:pt>
                <c:pt idx="16">
                  <c:v>117147.40184200001</c:v>
                </c:pt>
                <c:pt idx="17">
                  <c:v>119061.490374</c:v>
                </c:pt>
                <c:pt idx="18">
                  <c:v>126778.546861</c:v>
                </c:pt>
                <c:pt idx="19">
                  <c:v>127408.598084</c:v>
                </c:pt>
                <c:pt idx="20">
                  <c:v>128959.669458</c:v>
                </c:pt>
                <c:pt idx="21">
                  <c:v>126763.905165</c:v>
                </c:pt>
                <c:pt idx="22">
                  <c:v>135711.88725890999</c:v>
                </c:pt>
                <c:pt idx="23">
                  <c:v>138356.86388553001</c:v>
                </c:pt>
                <c:pt idx="24">
                  <c:v>146818.15922337997</c:v>
                </c:pt>
                <c:pt idx="25">
                  <c:v>148879.80894579002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3-4EEF-8B5E-8ADFE3D94E61}"/>
            </c:ext>
          </c:extLst>
        </c:ser>
        <c:ser>
          <c:idx val="1"/>
          <c:order val="1"/>
          <c:tx>
            <c:strRef>
              <c:f>'Tabulka 1,2,3'!$A$5</c:f>
              <c:strCache>
                <c:ptCount val="1"/>
                <c:pt idx="0">
                  <c:v>pojistné ze státního rozpočtu bez předsunuté platby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('Tabulka 1,2,3'!$B$3:$AN$3,'Tabulka 1,2,3'!$AP$3:$AZ$3)</c:f>
              <c:strCache>
                <c:ptCount val="26"/>
                <c:pt idx="0">
                  <c:v>Ip/2010</c:v>
                </c:pt>
                <c:pt idx="1">
                  <c:v>IIp/2010</c:v>
                </c:pt>
                <c:pt idx="2">
                  <c:v>Ip/2011</c:v>
                </c:pt>
                <c:pt idx="3">
                  <c:v>IIp/2011</c:v>
                </c:pt>
                <c:pt idx="4">
                  <c:v>Ip/2012</c:v>
                </c:pt>
                <c:pt idx="5">
                  <c:v>IIp/2012</c:v>
                </c:pt>
                <c:pt idx="6">
                  <c:v>Ip/2013</c:v>
                </c:pt>
                <c:pt idx="7">
                  <c:v>IIp/2013</c:v>
                </c:pt>
                <c:pt idx="8">
                  <c:v>Ip/2014</c:v>
                </c:pt>
                <c:pt idx="9">
                  <c:v>IIp/2014</c:v>
                </c:pt>
                <c:pt idx="10">
                  <c:v>Ip/2015</c:v>
                </c:pt>
                <c:pt idx="11">
                  <c:v>IIp/2015</c:v>
                </c:pt>
                <c:pt idx="12">
                  <c:v>Ip/2016</c:v>
                </c:pt>
                <c:pt idx="13">
                  <c:v>IIp/2016</c:v>
                </c:pt>
                <c:pt idx="14">
                  <c:v>Ip/2017</c:v>
                </c:pt>
                <c:pt idx="15">
                  <c:v>IIp/2017 *)</c:v>
                </c:pt>
                <c:pt idx="16">
                  <c:v>Ip/2018</c:v>
                </c:pt>
                <c:pt idx="17">
                  <c:v>IIp/2018</c:v>
                </c:pt>
                <c:pt idx="18">
                  <c:v>Ip/2019</c:v>
                </c:pt>
                <c:pt idx="19">
                  <c:v>IIp/2019</c:v>
                </c:pt>
                <c:pt idx="20">
                  <c:v>Ip/2020</c:v>
                </c:pt>
                <c:pt idx="21">
                  <c:v>IIp/2020</c:v>
                </c:pt>
                <c:pt idx="22">
                  <c:v>Ip/2021</c:v>
                </c:pt>
                <c:pt idx="23">
                  <c:v>IIp/2021</c:v>
                </c:pt>
                <c:pt idx="24">
                  <c:v>Ip/2022</c:v>
                </c:pt>
                <c:pt idx="25">
                  <c:v>IIp/2022</c:v>
                </c:pt>
              </c:strCache>
            </c:strRef>
          </c:cat>
          <c:val>
            <c:numRef>
              <c:f>('Tabulka 1,2,3'!$B$5:$AN$5,'Tabulka 1,2,3'!$AP$5:$AZ$5)</c:f>
              <c:numCache>
                <c:formatCode>#,##0</c:formatCode>
                <c:ptCount val="26"/>
                <c:pt idx="0">
                  <c:v>26486.109594630001</c:v>
                </c:pt>
                <c:pt idx="1">
                  <c:v>26220.674765610001</c:v>
                </c:pt>
                <c:pt idx="2">
                  <c:v>26519.002714950002</c:v>
                </c:pt>
                <c:pt idx="3">
                  <c:v>26206.266524430001</c:v>
                </c:pt>
                <c:pt idx="4">
                  <c:v>26526.738255510001</c:v>
                </c:pt>
                <c:pt idx="5">
                  <c:v>26347.950709839995</c:v>
                </c:pt>
                <c:pt idx="6">
                  <c:v>26574.921457559998</c:v>
                </c:pt>
                <c:pt idx="7">
                  <c:v>27101.376381980001</c:v>
                </c:pt>
                <c:pt idx="8">
                  <c:v>28902.722378240003</c:v>
                </c:pt>
                <c:pt idx="9">
                  <c:v>30964.467777860002</c:v>
                </c:pt>
                <c:pt idx="10">
                  <c:v>30659.688789439999</c:v>
                </c:pt>
                <c:pt idx="11">
                  <c:v>30284.703339560005</c:v>
                </c:pt>
                <c:pt idx="12">
                  <c:v>31309.420998340003</c:v>
                </c:pt>
                <c:pt idx="13">
                  <c:v>30944.104755959997</c:v>
                </c:pt>
                <c:pt idx="14">
                  <c:v>32802.786920049999</c:v>
                </c:pt>
                <c:pt idx="15">
                  <c:v>32450.769919999999</c:v>
                </c:pt>
                <c:pt idx="16">
                  <c:v>34300.506959999999</c:v>
                </c:pt>
                <c:pt idx="17">
                  <c:v>34058.935259999998</c:v>
                </c:pt>
                <c:pt idx="18">
                  <c:v>35989.245073999999</c:v>
                </c:pt>
                <c:pt idx="19">
                  <c:v>35859.875597999999</c:v>
                </c:pt>
                <c:pt idx="20">
                  <c:v>41017.244173999999</c:v>
                </c:pt>
                <c:pt idx="21">
                  <c:v>56244.888851999996</c:v>
                </c:pt>
                <c:pt idx="22">
                  <c:v>63418.921676999998</c:v>
                </c:pt>
                <c:pt idx="23">
                  <c:v>62903.468339999999</c:v>
                </c:pt>
                <c:pt idx="24">
                  <c:v>71633.861774999998</c:v>
                </c:pt>
                <c:pt idx="25">
                  <c:v>57762.184221000003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3-4EEF-8B5E-8ADFE3D94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411328"/>
        <c:axId val="151438080"/>
      </c:barChart>
      <c:catAx>
        <c:axId val="15141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143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43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7.1839080459770114E-3"/>
              <c:y val="4.76190476190476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1411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9080610613328101E-2"/>
          <c:y val="0.90793917426988513"/>
          <c:w val="0.87787476996409963"/>
          <c:h val="7.6190809482148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2016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48-4B49-92A1-038E45E0E6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48-4B49-92A1-038E45E0E6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48-4B49-92A1-038E45E0E6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48-4B49-92A1-038E45E0E6A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748-4B49-92A1-038E45E0E6A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748-4B49-92A1-038E45E0E6A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748-4B49-92A1-038E45E0E6AC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748-4B49-92A1-038E45E0E6AC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748-4B49-92A1-038E45E0E6A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748-4B49-92A1-038E45E0E6AC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748-4B49-92A1-038E45E0E6AC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48-4B49-92A1-038E45E0E6AC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48-4B49-92A1-038E45E0E6AC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48-4B49-92A1-038E45E0E6AC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48-4B49-92A1-038E45E0E6AC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48-4B49-92A1-038E45E0E6AC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48-4B49-92A1-038E45E0E6AC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48-4B49-92A1-038E45E0E6AC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48-4B49-92A1-038E45E0E6AC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48-4B49-92A1-038E45E0E6AC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48-4B49-92A1-038E45E0E6AC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48-4B49-92A1-038E45E0E6AC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48-4B49-92A1-038E45E0E6AC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48-4B49-92A1-038E45E0E6A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NETISKNOUT_vst.data!$T$60:$T$72</c:f>
              <c:numCache>
                <c:formatCode>0.00%</c:formatCode>
                <c:ptCount val="13"/>
                <c:pt idx="0">
                  <c:v>4.2217876741556519E-2</c:v>
                </c:pt>
                <c:pt idx="1">
                  <c:v>5.8469176136950664E-2</c:v>
                </c:pt>
                <c:pt idx="2">
                  <c:v>1.192208854879726E-2</c:v>
                </c:pt>
                <c:pt idx="3">
                  <c:v>3.9415267622193925E-2</c:v>
                </c:pt>
                <c:pt idx="4">
                  <c:v>7.5190102586737695E-3</c:v>
                </c:pt>
                <c:pt idx="5">
                  <c:v>1.4863429047748908E-2</c:v>
                </c:pt>
                <c:pt idx="6">
                  <c:v>8.7928897284548863E-2</c:v>
                </c:pt>
                <c:pt idx="7">
                  <c:v>5.9880105884247629E-2</c:v>
                </c:pt>
                <c:pt idx="8">
                  <c:v>0.46950422223646804</c:v>
                </c:pt>
                <c:pt idx="9">
                  <c:v>1.2645980811571741E-2</c:v>
                </c:pt>
                <c:pt idx="10">
                  <c:v>1.6359680942062603E-2</c:v>
                </c:pt>
                <c:pt idx="11">
                  <c:v>0.16501185212486191</c:v>
                </c:pt>
                <c:pt idx="12">
                  <c:v>1.4262412360318191E-2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748-4B49-92A1-038E45E0E6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2015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F5-49CF-9057-7E8CC7238C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F5-49CF-9057-7E8CC7238C4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F5-49CF-9057-7E8CC7238C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F5-49CF-9057-7E8CC7238C4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F5-49CF-9057-7E8CC7238C4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F5-49CF-9057-7E8CC7238C4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FF5-49CF-9057-7E8CC7238C44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FF5-49CF-9057-7E8CC7238C44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FF5-49CF-9057-7E8CC7238C4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FF5-49CF-9057-7E8CC7238C44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FF5-49CF-9057-7E8CC7238C44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F5-49CF-9057-7E8CC7238C44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F5-49CF-9057-7E8CC7238C44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F5-49CF-9057-7E8CC7238C44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F5-49CF-9057-7E8CC7238C44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F5-49CF-9057-7E8CC7238C44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F5-49CF-9057-7E8CC7238C44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F5-49CF-9057-7E8CC7238C44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F5-49CF-9057-7E8CC7238C44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F5-49CF-9057-7E8CC7238C44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F5-49CF-9057-7E8CC7238C44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F5-49CF-9057-7E8CC7238C44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F5-49CF-9057-7E8CC7238C44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F5-49CF-9057-7E8CC7238C4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NETISKNOUT_vst.data!$S$60:$S$72</c:f>
              <c:numCache>
                <c:formatCode>0.00%</c:formatCode>
                <c:ptCount val="13"/>
                <c:pt idx="0">
                  <c:v>4.2920128150079846E-2</c:v>
                </c:pt>
                <c:pt idx="1">
                  <c:v>5.9466383037089642E-2</c:v>
                </c:pt>
                <c:pt idx="2">
                  <c:v>1.1741139364695525E-2</c:v>
                </c:pt>
                <c:pt idx="3">
                  <c:v>3.9428089969359217E-2</c:v>
                </c:pt>
                <c:pt idx="4">
                  <c:v>6.968235189551958E-3</c:v>
                </c:pt>
                <c:pt idx="5">
                  <c:v>1.446204764764962E-2</c:v>
                </c:pt>
                <c:pt idx="6">
                  <c:v>8.3730309739503767E-2</c:v>
                </c:pt>
                <c:pt idx="7">
                  <c:v>5.2739013837331837E-2</c:v>
                </c:pt>
                <c:pt idx="8">
                  <c:v>0.47780476585933779</c:v>
                </c:pt>
                <c:pt idx="9">
                  <c:v>1.2031525031394905E-2</c:v>
                </c:pt>
                <c:pt idx="10">
                  <c:v>1.6575073173360998E-2</c:v>
                </c:pt>
                <c:pt idx="11">
                  <c:v>0.16816123487774579</c:v>
                </c:pt>
                <c:pt idx="12">
                  <c:v>1.3972054122899109E-2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FF5-49CF-9057-7E8CC7238C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2014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03-49F3-9612-7EBCA3A520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03-49F3-9612-7EBCA3A5204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03-49F3-9612-7EBCA3A520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03-49F3-9612-7EBCA3A520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03-49F3-9612-7EBCA3A5204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03-49F3-9612-7EBCA3A5204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B03-49F3-9612-7EBCA3A52045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B03-49F3-9612-7EBCA3A52045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B03-49F3-9612-7EBCA3A5204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B03-49F3-9612-7EBCA3A52045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B03-49F3-9612-7EBCA3A52045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3-49F3-9612-7EBCA3A52045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3-49F3-9612-7EBCA3A52045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3-49F3-9612-7EBCA3A52045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3-49F3-9612-7EBCA3A52045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3-49F3-9612-7EBCA3A52045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03-49F3-9612-7EBCA3A52045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03-49F3-9612-7EBCA3A52045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03-49F3-9612-7EBCA3A52045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03-49F3-9612-7EBCA3A52045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03-49F3-9612-7EBCA3A52045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B03-49F3-9612-7EBCA3A52045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B03-49F3-9612-7EBCA3A52045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B03-49F3-9612-7EBCA3A5204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NETISKNOUT_vst.data!$R$60:$R$72</c:f>
              <c:numCache>
                <c:formatCode>0.00%</c:formatCode>
                <c:ptCount val="13"/>
                <c:pt idx="0">
                  <c:v>4.2996303307873143E-2</c:v>
                </c:pt>
                <c:pt idx="1">
                  <c:v>5.8093037345368602E-2</c:v>
                </c:pt>
                <c:pt idx="2">
                  <c:v>1.2221652535561208E-2</c:v>
                </c:pt>
                <c:pt idx="3">
                  <c:v>4.1071956594584083E-2</c:v>
                </c:pt>
                <c:pt idx="4">
                  <c:v>7.1976590705570198E-3</c:v>
                </c:pt>
                <c:pt idx="5">
                  <c:v>1.4802344793593008E-2</c:v>
                </c:pt>
                <c:pt idx="6">
                  <c:v>8.2229976017306736E-2</c:v>
                </c:pt>
                <c:pt idx="7">
                  <c:v>5.1240223743177507E-2</c:v>
                </c:pt>
                <c:pt idx="8">
                  <c:v>0.47630239894298743</c:v>
                </c:pt>
                <c:pt idx="9">
                  <c:v>1.0573284785018696E-2</c:v>
                </c:pt>
                <c:pt idx="10">
                  <c:v>1.613539961175893E-2</c:v>
                </c:pt>
                <c:pt idx="11">
                  <c:v>0.1722491551959259</c:v>
                </c:pt>
                <c:pt idx="12">
                  <c:v>1.4886608056287739E-2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B03-49F3-9612-7EBCA3A520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2013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A6-4B99-A408-D216F30D6F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A6-4B99-A408-D216F30D6F6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A6-4B99-A408-D216F30D6F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A6-4B99-A408-D216F30D6F6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BA6-4B99-A408-D216F30D6F6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BA6-4B99-A408-D216F30D6F6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BA6-4B99-A408-D216F30D6F64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BA6-4B99-A408-D216F30D6F64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BA6-4B99-A408-D216F30D6F6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BA6-4B99-A408-D216F30D6F64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BA6-4B99-A408-D216F30D6F64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A6-4B99-A408-D216F30D6F64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A6-4B99-A408-D216F30D6F64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A6-4B99-A408-D216F30D6F64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A6-4B99-A408-D216F30D6F64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A6-4B99-A408-D216F30D6F64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A6-4B99-A408-D216F30D6F64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A6-4B99-A408-D216F30D6F64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BA6-4B99-A408-D216F30D6F64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BA6-4B99-A408-D216F30D6F64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BA6-4B99-A408-D216F30D6F64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BA6-4B99-A408-D216F30D6F64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BA6-4B99-A408-D216F30D6F64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BA6-4B99-A408-D216F30D6F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NETISKNOUT_vst.data!$Q$60:$Q$72</c:f>
              <c:numCache>
                <c:formatCode>0.00%</c:formatCode>
                <c:ptCount val="13"/>
                <c:pt idx="0">
                  <c:v>4.5344894790678637E-2</c:v>
                </c:pt>
                <c:pt idx="1">
                  <c:v>6.063884982642373E-2</c:v>
                </c:pt>
                <c:pt idx="2">
                  <c:v>1.1852446568568735E-2</c:v>
                </c:pt>
                <c:pt idx="3">
                  <c:v>3.9583910050986347E-2</c:v>
                </c:pt>
                <c:pt idx="4">
                  <c:v>7.0210235359086989E-3</c:v>
                </c:pt>
                <c:pt idx="5">
                  <c:v>1.5282987023404682E-2</c:v>
                </c:pt>
                <c:pt idx="6">
                  <c:v>8.3465962058590581E-2</c:v>
                </c:pt>
                <c:pt idx="7">
                  <c:v>4.6201809278783437E-2</c:v>
                </c:pt>
                <c:pt idx="8">
                  <c:v>0.46831720356439188</c:v>
                </c:pt>
                <c:pt idx="9">
                  <c:v>7.2515965358285377E-3</c:v>
                </c:pt>
                <c:pt idx="10">
                  <c:v>1.6522734996791334E-2</c:v>
                </c:pt>
                <c:pt idx="11">
                  <c:v>0.18442477074100874</c:v>
                </c:pt>
                <c:pt idx="12">
                  <c:v>1.4091811028634629E-2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BA6-4B99-A408-D216F30D6F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2012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9B-4DB5-A647-72168F3116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9B-4DB5-A647-72168F3116B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9B-4DB5-A647-72168F3116B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B9B-4DB5-A647-72168F3116B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B9B-4DB5-A647-72168F3116B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B9B-4DB5-A647-72168F3116B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B9B-4DB5-A647-72168F3116B8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B9B-4DB5-A647-72168F3116B8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B9B-4DB5-A647-72168F3116B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B9B-4DB5-A647-72168F3116B8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B9B-4DB5-A647-72168F3116B8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B-4DB5-A647-72168F3116B8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B-4DB5-A647-72168F3116B8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B-4DB5-A647-72168F3116B8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9B-4DB5-A647-72168F3116B8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9B-4DB5-A647-72168F3116B8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9B-4DB5-A647-72168F3116B8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9B-4DB5-A647-72168F3116B8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9B-4DB5-A647-72168F3116B8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9B-4DB5-A647-72168F3116B8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9B-4DB5-A647-72168F3116B8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B9B-4DB5-A647-72168F3116B8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9B-4DB5-A647-72168F3116B8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9B-4DB5-A647-72168F3116B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NETISKNOUT_vst.data!$P$60:$P$72</c:f>
              <c:numCache>
                <c:formatCode>0.00%</c:formatCode>
                <c:ptCount val="13"/>
                <c:pt idx="0">
                  <c:v>4.467982087782936E-2</c:v>
                </c:pt>
                <c:pt idx="1">
                  <c:v>5.8716206745866993E-2</c:v>
                </c:pt>
                <c:pt idx="2">
                  <c:v>1.1359265397629917E-2</c:v>
                </c:pt>
                <c:pt idx="3">
                  <c:v>3.8748764890240747E-2</c:v>
                </c:pt>
                <c:pt idx="4">
                  <c:v>6.2222975863041406E-3</c:v>
                </c:pt>
                <c:pt idx="5">
                  <c:v>1.4904653275457449E-2</c:v>
                </c:pt>
                <c:pt idx="6">
                  <c:v>8.1204540669393532E-2</c:v>
                </c:pt>
                <c:pt idx="7">
                  <c:v>3.8200263690978453E-2</c:v>
                </c:pt>
                <c:pt idx="8">
                  <c:v>0.47488402981691191</c:v>
                </c:pt>
                <c:pt idx="9">
                  <c:v>1.1417453627801175E-2</c:v>
                </c:pt>
                <c:pt idx="10">
                  <c:v>1.5047540896155426E-2</c:v>
                </c:pt>
                <c:pt idx="11">
                  <c:v>0.18978540596855548</c:v>
                </c:pt>
                <c:pt idx="12">
                  <c:v>1.4829756556875425E-2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B9B-4DB5-A647-72168F3116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2011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D9-4A89-9477-5994401464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D9-4A89-9477-59944014641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D9-4A89-9477-5994401464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D9-4A89-9477-59944014641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D9-4A89-9477-59944014641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D9-4A89-9477-59944014641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9D9-4A89-9477-59944014641C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9D9-4A89-9477-59944014641C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9D9-4A89-9477-59944014641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D9-4A89-9477-59944014641C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D9-4A89-9477-59944014641C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D9-4A89-9477-59944014641C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D9-4A89-9477-59944014641C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D9-4A89-9477-59944014641C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D9-4A89-9477-59944014641C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D9-4A89-9477-59944014641C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D9-4A89-9477-59944014641C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D9-4A89-9477-59944014641C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D9-4A89-9477-59944014641C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D9-4A89-9477-59944014641C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D9-4A89-9477-59944014641C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D9-4A89-9477-59944014641C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D9-4A89-9477-59944014641C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D9-4A89-9477-59944014641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NETISKNOUT_vst.data!$O$60:$O$72</c:f>
              <c:numCache>
                <c:formatCode>0.00%</c:formatCode>
                <c:ptCount val="13"/>
                <c:pt idx="0">
                  <c:v>4.5927586161473882E-2</c:v>
                </c:pt>
                <c:pt idx="1">
                  <c:v>5.8807166152798594E-2</c:v>
                </c:pt>
                <c:pt idx="2">
                  <c:v>1.1075443663120577E-2</c:v>
                </c:pt>
                <c:pt idx="3">
                  <c:v>3.8000794032059672E-2</c:v>
                </c:pt>
                <c:pt idx="4">
                  <c:v>6.2783905894648884E-3</c:v>
                </c:pt>
                <c:pt idx="5">
                  <c:v>1.3949866547943453E-2</c:v>
                </c:pt>
                <c:pt idx="6">
                  <c:v>8.219269836633103E-2</c:v>
                </c:pt>
                <c:pt idx="7">
                  <c:v>3.5153359641099662E-2</c:v>
                </c:pt>
                <c:pt idx="8">
                  <c:v>0.48386156735949593</c:v>
                </c:pt>
                <c:pt idx="9">
                  <c:v>1.3747984400951686E-2</c:v>
                </c:pt>
                <c:pt idx="10">
                  <c:v>1.4598621575565641E-2</c:v>
                </c:pt>
                <c:pt idx="11">
                  <c:v>0.18447148861364113</c:v>
                </c:pt>
                <c:pt idx="12">
                  <c:v>1.1935032896053877E-2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9D9-4A89-9477-5994401464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2010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67-4F32-9F3B-64EA5AE088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67-4F32-9F3B-64EA5AE088E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67-4F32-9F3B-64EA5AE088E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67-4F32-9F3B-64EA5AE088E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A67-4F32-9F3B-64EA5AE088E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A67-4F32-9F3B-64EA5AE088E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A67-4F32-9F3B-64EA5AE088E9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A67-4F32-9F3B-64EA5AE088E9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A67-4F32-9F3B-64EA5AE088E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A67-4F32-9F3B-64EA5AE088E9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A67-4F32-9F3B-64EA5AE088E9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7-4F32-9F3B-64EA5AE088E9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67-4F32-9F3B-64EA5AE088E9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67-4F32-9F3B-64EA5AE088E9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67-4F32-9F3B-64EA5AE088E9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67-4F32-9F3B-64EA5AE088E9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67-4F32-9F3B-64EA5AE088E9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67-4F32-9F3B-64EA5AE088E9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67-4F32-9F3B-64EA5AE088E9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67-4F32-9F3B-64EA5AE088E9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67-4F32-9F3B-64EA5AE088E9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A67-4F32-9F3B-64EA5AE088E9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67-4F32-9F3B-64EA5AE088E9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67-4F32-9F3B-64EA5AE088E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NETISKNOUT_vst.data!$N$60:$N$72</c:f>
              <c:numCache>
                <c:formatCode>0.00%</c:formatCode>
                <c:ptCount val="13"/>
                <c:pt idx="0">
                  <c:v>4.607105917376985E-2</c:v>
                </c:pt>
                <c:pt idx="1">
                  <c:v>5.8388007242787095E-2</c:v>
                </c:pt>
                <c:pt idx="2">
                  <c:v>1.0334501984122944E-2</c:v>
                </c:pt>
                <c:pt idx="3">
                  <c:v>3.8006439611133695E-2</c:v>
                </c:pt>
                <c:pt idx="4">
                  <c:v>6.1181691200611499E-3</c:v>
                </c:pt>
                <c:pt idx="5">
                  <c:v>1.3494627147094257E-2</c:v>
                </c:pt>
                <c:pt idx="6">
                  <c:v>7.6955663541142472E-2</c:v>
                </c:pt>
                <c:pt idx="7">
                  <c:v>3.1184806168870094E-2</c:v>
                </c:pt>
                <c:pt idx="8">
                  <c:v>0.49238485514706443</c:v>
                </c:pt>
                <c:pt idx="9">
                  <c:v>1.5058981063281679E-2</c:v>
                </c:pt>
                <c:pt idx="10">
                  <c:v>1.4730780589485327E-2</c:v>
                </c:pt>
                <c:pt idx="11">
                  <c:v>0.1868511017201552</c:v>
                </c:pt>
                <c:pt idx="12">
                  <c:v>1.0421007491031786E-2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A67-4F32-9F3B-64EA5AE08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2009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3F-445A-B120-6CBE052941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3F-445A-B120-6CBE0529414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3F-445A-B120-6CBE052941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3F-445A-B120-6CBE0529414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3F-445A-B120-6CBE0529414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3F-445A-B120-6CBE0529414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33F-445A-B120-6CBE0529414F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33F-445A-B120-6CBE0529414F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33F-445A-B120-6CBE0529414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33F-445A-B120-6CBE0529414F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33F-445A-B120-6CBE0529414F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F-445A-B120-6CBE0529414F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3F-445A-B120-6CBE0529414F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3F-445A-B120-6CBE0529414F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3F-445A-B120-6CBE0529414F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3F-445A-B120-6CBE0529414F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3F-445A-B120-6CBE0529414F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3F-445A-B120-6CBE0529414F}"/>
                </c:ext>
              </c:extLst>
            </c:dLbl>
            <c:dLbl>
              <c:idx val="7"/>
              <c:layout>
                <c:manualLayout>
                  <c:x val="9.3042005572933364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3F-445A-B120-6CBE0529414F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3F-445A-B120-6CBE0529414F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3F-445A-B120-6CBE0529414F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3F-445A-B120-6CBE0529414F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3F-445A-B120-6CBE0529414F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3F-445A-B120-6CBE0529414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NETISKNOUT_vst.data!$M$60:$M$72</c:f>
              <c:numCache>
                <c:formatCode>0.00%</c:formatCode>
                <c:ptCount val="13"/>
                <c:pt idx="0">
                  <c:v>4.6015079329202242E-2</c:v>
                </c:pt>
                <c:pt idx="1">
                  <c:v>5.6467975856176945E-2</c:v>
                </c:pt>
                <c:pt idx="2">
                  <c:v>1.0284345867849709E-2</c:v>
                </c:pt>
                <c:pt idx="3">
                  <c:v>4.2340786894192836E-2</c:v>
                </c:pt>
                <c:pt idx="4">
                  <c:v>6.3295688582089412E-3</c:v>
                </c:pt>
                <c:pt idx="5">
                  <c:v>1.2954581594841922E-2</c:v>
                </c:pt>
                <c:pt idx="6">
                  <c:v>7.7338936593368782E-2</c:v>
                </c:pt>
                <c:pt idx="7">
                  <c:v>0</c:v>
                </c:pt>
                <c:pt idx="8">
                  <c:v>0.50928410961614357</c:v>
                </c:pt>
                <c:pt idx="9">
                  <c:v>1.533685309530643E-2</c:v>
                </c:pt>
                <c:pt idx="10">
                  <c:v>1.4361330049818323E-2</c:v>
                </c:pt>
                <c:pt idx="11">
                  <c:v>0.20139168101163823</c:v>
                </c:pt>
                <c:pt idx="12">
                  <c:v>7.8947512332520724E-3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33F-445A-B120-6CBE052941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2008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54-43CE-80F6-6901E887FB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54-43CE-80F6-6901E887FB8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54-43CE-80F6-6901E887FB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54-43CE-80F6-6901E887FB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54-43CE-80F6-6901E887FB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54-43CE-80F6-6901E887FB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54-43CE-80F6-6901E887FB89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54-43CE-80F6-6901E887FB89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54-43CE-80F6-6901E887FB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54-43CE-80F6-6901E887FB89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54-43CE-80F6-6901E887FB89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4-43CE-80F6-6901E887FB89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4-43CE-80F6-6901E887FB89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54-43CE-80F6-6901E887FB89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54-43CE-80F6-6901E887FB89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54-43CE-80F6-6901E887FB89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54-43CE-80F6-6901E887FB89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54-43CE-80F6-6901E887FB89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54-43CE-80F6-6901E887FB89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54-43CE-80F6-6901E887FB89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54-43CE-80F6-6901E887FB89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54-43CE-80F6-6901E887FB89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54-43CE-80F6-6901E887FB89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54-43CE-80F6-6901E887FB8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NETISKNOUT_vst.data!$L$60:$L$72</c:f>
              <c:numCache>
                <c:formatCode>0.00%</c:formatCode>
                <c:ptCount val="13"/>
                <c:pt idx="0">
                  <c:v>4.7707761355819188E-2</c:v>
                </c:pt>
                <c:pt idx="1">
                  <c:v>5.292719871007516E-2</c:v>
                </c:pt>
                <c:pt idx="2">
                  <c:v>9.4311684680098203E-3</c:v>
                </c:pt>
                <c:pt idx="3">
                  <c:v>3.8486679299776075E-2</c:v>
                </c:pt>
                <c:pt idx="4">
                  <c:v>5.5471044291284808E-3</c:v>
                </c:pt>
                <c:pt idx="5">
                  <c:v>1.553591230671718E-2</c:v>
                </c:pt>
                <c:pt idx="6">
                  <c:v>7.7437559700423708E-2</c:v>
                </c:pt>
                <c:pt idx="7">
                  <c:v>0</c:v>
                </c:pt>
                <c:pt idx="8">
                  <c:v>0.51686242109562031</c:v>
                </c:pt>
                <c:pt idx="9">
                  <c:v>1.5110498393374258E-2</c:v>
                </c:pt>
                <c:pt idx="10">
                  <c:v>1.5116395921417565E-2</c:v>
                </c:pt>
                <c:pt idx="11">
                  <c:v>0.20004802734277388</c:v>
                </c:pt>
                <c:pt idx="12">
                  <c:v>5.7892729768643358E-3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454-43CE-80F6-6901E887FB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2007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BA-45A6-9267-D00C36568D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BA-45A6-9267-D00C36568D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BA-45A6-9267-D00C36568D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9BA-45A6-9267-D00C36568D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9BA-45A6-9267-D00C36568D5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9BA-45A6-9267-D00C36568D5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9BA-45A6-9267-D00C36568D55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9BA-45A6-9267-D00C36568D55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9BA-45A6-9267-D00C36568D5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9BA-45A6-9267-D00C36568D55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9BA-45A6-9267-D00C36568D55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A-45A6-9267-D00C36568D55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A-45A6-9267-D00C36568D55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A-45A6-9267-D00C36568D55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A-45A6-9267-D00C36568D55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A-45A6-9267-D00C36568D55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A-45A6-9267-D00C36568D55}"/>
                </c:ext>
              </c:extLst>
            </c:dLbl>
            <c:dLbl>
              <c:idx val="6"/>
              <c:layout>
                <c:manualLayout>
                  <c:x val="0.11507861243028003"/>
                  <c:y val="0.228377837596625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BA-45A6-9267-D00C36568D55}"/>
                </c:ext>
              </c:extLst>
            </c:dLbl>
            <c:dLbl>
              <c:idx val="7"/>
              <c:layout>
                <c:manualLayout>
                  <c:x val="0.10595058112882902"/>
                  <c:y val="0.277320531460075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BA-45A6-9267-D00C36568D55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BA-45A6-9267-D00C36568D55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9BA-45A6-9267-D00C36568D55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9BA-45A6-9267-D00C36568D55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9BA-45A6-9267-D00C36568D55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9BA-45A6-9267-D00C36568D5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NETISKNOUT_vst.data!$K$60:$K$72</c:f>
              <c:numCache>
                <c:formatCode>0.00%</c:formatCode>
                <c:ptCount val="13"/>
                <c:pt idx="0">
                  <c:v>5.001319500740279E-2</c:v>
                </c:pt>
                <c:pt idx="1">
                  <c:v>4.7587078922933235E-2</c:v>
                </c:pt>
                <c:pt idx="2">
                  <c:v>9.118655733765477E-3</c:v>
                </c:pt>
                <c:pt idx="3">
                  <c:v>3.6721030887148197E-2</c:v>
                </c:pt>
                <c:pt idx="4">
                  <c:v>5.6544312530424114E-3</c:v>
                </c:pt>
                <c:pt idx="5">
                  <c:v>1.3698333021410398E-2</c:v>
                </c:pt>
                <c:pt idx="6">
                  <c:v>7.4422815258915975E-2</c:v>
                </c:pt>
                <c:pt idx="7">
                  <c:v>0</c:v>
                </c:pt>
                <c:pt idx="8">
                  <c:v>0.51152049371338282</c:v>
                </c:pt>
                <c:pt idx="9">
                  <c:v>1.680737012940144E-2</c:v>
                </c:pt>
                <c:pt idx="10">
                  <c:v>1.4963585251428666E-2</c:v>
                </c:pt>
                <c:pt idx="11">
                  <c:v>0.21449140006069167</c:v>
                </c:pt>
                <c:pt idx="12">
                  <c:v>5.001610760476902E-3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9BA-45A6-9267-D00C36568D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Graf č. 2: Vývoj celkových příjmů zdravotních pojišťoven v % vztažený ke stejnému pololetí předchozího roku</a:t>
            </a:r>
          </a:p>
        </c:rich>
      </c:tx>
      <c:layout>
        <c:manualLayout>
          <c:xMode val="edge"/>
          <c:yMode val="edge"/>
          <c:x val="0.11255426405032704"/>
          <c:y val="1.5772870662460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4166869823909E-2"/>
          <c:y val="0.20504731861198741"/>
          <c:w val="0.9105351936428937"/>
          <c:h val="0.529968454258675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'Tabulka 1,2,3'!$A$15</c:f>
              <c:strCache>
                <c:ptCount val="1"/>
                <c:pt idx="0">
                  <c:v>vybrané pojistné včetně ČKA a platby GFŘ za OSVČ v paušálním režimu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('Tabulka 1,2,3'!$B$14:$AN$14,'Tabulka 1,2,3'!$AP$14:$AZ$14)</c:f>
              <c:strCache>
                <c:ptCount val="26"/>
                <c:pt idx="0">
                  <c:v>Ip/2010</c:v>
                </c:pt>
                <c:pt idx="1">
                  <c:v>IIp/2010</c:v>
                </c:pt>
                <c:pt idx="2">
                  <c:v>Ip/2011</c:v>
                </c:pt>
                <c:pt idx="3">
                  <c:v>IIp/2011</c:v>
                </c:pt>
                <c:pt idx="4">
                  <c:v>Ip/2012</c:v>
                </c:pt>
                <c:pt idx="5">
                  <c:v>IIp/2012</c:v>
                </c:pt>
                <c:pt idx="6">
                  <c:v>Ip/2013</c:v>
                </c:pt>
                <c:pt idx="7">
                  <c:v>Ip/2013</c:v>
                </c:pt>
                <c:pt idx="8">
                  <c:v>Ip/2014</c:v>
                </c:pt>
                <c:pt idx="9">
                  <c:v>IIp/2014</c:v>
                </c:pt>
                <c:pt idx="10">
                  <c:v>Ip/2015</c:v>
                </c:pt>
                <c:pt idx="11">
                  <c:v>IIp/2015</c:v>
                </c:pt>
                <c:pt idx="12">
                  <c:v>Ip/2016</c:v>
                </c:pt>
                <c:pt idx="13">
                  <c:v>IIp/2016</c:v>
                </c:pt>
                <c:pt idx="14">
                  <c:v>Ip/2017</c:v>
                </c:pt>
                <c:pt idx="15">
                  <c:v>IIp/2017 *)</c:v>
                </c:pt>
                <c:pt idx="16">
                  <c:v>Ip/2018</c:v>
                </c:pt>
                <c:pt idx="17">
                  <c:v>IIp/2018</c:v>
                </c:pt>
                <c:pt idx="18">
                  <c:v>Ip/2019</c:v>
                </c:pt>
                <c:pt idx="19">
                  <c:v>IIp/2019</c:v>
                </c:pt>
                <c:pt idx="20">
                  <c:v>Ip/2020</c:v>
                </c:pt>
                <c:pt idx="21">
                  <c:v>IIp/2020</c:v>
                </c:pt>
                <c:pt idx="22">
                  <c:v>Ip/2021</c:v>
                </c:pt>
                <c:pt idx="23">
                  <c:v>IIp/2021</c:v>
                </c:pt>
                <c:pt idx="24">
                  <c:v>Ip/2022</c:v>
                </c:pt>
                <c:pt idx="25">
                  <c:v>IIp/2022</c:v>
                </c:pt>
              </c:strCache>
            </c:strRef>
          </c:cat>
          <c:val>
            <c:numRef>
              <c:f>('Tabulka 1,2,3'!$B$15:$AN$15,'Tabulka 1,2,3'!$AP$15:$AZ$15)</c:f>
              <c:numCache>
                <c:formatCode>0.0%</c:formatCode>
                <c:ptCount val="26"/>
                <c:pt idx="0">
                  <c:v>0.97518731980066331</c:v>
                </c:pt>
                <c:pt idx="1">
                  <c:v>1.0235996766963751</c:v>
                </c:pt>
                <c:pt idx="2">
                  <c:v>1.0366014915440946</c:v>
                </c:pt>
                <c:pt idx="3">
                  <c:v>0.99978765594888808</c:v>
                </c:pt>
                <c:pt idx="4">
                  <c:v>1.0199807422019618</c:v>
                </c:pt>
                <c:pt idx="5">
                  <c:v>1.0310051573322616</c:v>
                </c:pt>
                <c:pt idx="6">
                  <c:v>1.0189665274136412</c:v>
                </c:pt>
                <c:pt idx="7">
                  <c:v>1.0412928228440359</c:v>
                </c:pt>
                <c:pt idx="8">
                  <c:v>1.0340824745863606</c:v>
                </c:pt>
                <c:pt idx="9">
                  <c:v>1.0345714256945506</c:v>
                </c:pt>
                <c:pt idx="10">
                  <c:v>1.0622492722168286</c:v>
                </c:pt>
                <c:pt idx="11">
                  <c:v>1.0654637442033865</c:v>
                </c:pt>
                <c:pt idx="12">
                  <c:v>1.0603994765953484</c:v>
                </c:pt>
                <c:pt idx="13">
                  <c:v>1.0340563619327259</c:v>
                </c:pt>
                <c:pt idx="14">
                  <c:v>1.07408160128285</c:v>
                </c:pt>
                <c:pt idx="15">
                  <c:v>1.104943276868521</c:v>
                </c:pt>
                <c:pt idx="16">
                  <c:v>1.1119173648162004</c:v>
                </c:pt>
                <c:pt idx="17">
                  <c:v>1.0760793059127391</c:v>
                </c:pt>
                <c:pt idx="18">
                  <c:v>1.0822139020376209</c:v>
                </c:pt>
                <c:pt idx="19">
                  <c:v>1.0701075358940979</c:v>
                </c:pt>
                <c:pt idx="20">
                  <c:v>1.0172041930673916</c:v>
                </c:pt>
                <c:pt idx="21">
                  <c:v>0.99493995751703546</c:v>
                </c:pt>
                <c:pt idx="22">
                  <c:v>1.0523591432056909</c:v>
                </c:pt>
                <c:pt idx="23">
                  <c:v>1.0914531522631796</c:v>
                </c:pt>
                <c:pt idx="24">
                  <c:v>1.0818371344529425</c:v>
                </c:pt>
                <c:pt idx="25">
                  <c:v>1.0760565451163031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6-49FC-918E-54400DB4A0CE}"/>
            </c:ext>
          </c:extLst>
        </c:ser>
        <c:ser>
          <c:idx val="1"/>
          <c:order val="1"/>
          <c:tx>
            <c:strRef>
              <c:f>'Tabulka 1,2,3'!$A$16</c:f>
              <c:strCache>
                <c:ptCount val="1"/>
                <c:pt idx="0">
                  <c:v>pojistné ze státního rozpočtu bez předsunuté platby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('Tabulka 1,2,3'!$B$14:$AN$14,'Tabulka 1,2,3'!$AP$14:$AZ$14)</c:f>
              <c:strCache>
                <c:ptCount val="26"/>
                <c:pt idx="0">
                  <c:v>Ip/2010</c:v>
                </c:pt>
                <c:pt idx="1">
                  <c:v>IIp/2010</c:v>
                </c:pt>
                <c:pt idx="2">
                  <c:v>Ip/2011</c:v>
                </c:pt>
                <c:pt idx="3">
                  <c:v>IIp/2011</c:v>
                </c:pt>
                <c:pt idx="4">
                  <c:v>Ip/2012</c:v>
                </c:pt>
                <c:pt idx="5">
                  <c:v>IIp/2012</c:v>
                </c:pt>
                <c:pt idx="6">
                  <c:v>Ip/2013</c:v>
                </c:pt>
                <c:pt idx="7">
                  <c:v>Ip/2013</c:v>
                </c:pt>
                <c:pt idx="8">
                  <c:v>Ip/2014</c:v>
                </c:pt>
                <c:pt idx="9">
                  <c:v>IIp/2014</c:v>
                </c:pt>
                <c:pt idx="10">
                  <c:v>Ip/2015</c:v>
                </c:pt>
                <c:pt idx="11">
                  <c:v>IIp/2015</c:v>
                </c:pt>
                <c:pt idx="12">
                  <c:v>Ip/2016</c:v>
                </c:pt>
                <c:pt idx="13">
                  <c:v>IIp/2016</c:v>
                </c:pt>
                <c:pt idx="14">
                  <c:v>Ip/2017</c:v>
                </c:pt>
                <c:pt idx="15">
                  <c:v>IIp/2017 *)</c:v>
                </c:pt>
                <c:pt idx="16">
                  <c:v>Ip/2018</c:v>
                </c:pt>
                <c:pt idx="17">
                  <c:v>IIp/2018</c:v>
                </c:pt>
                <c:pt idx="18">
                  <c:v>Ip/2019</c:v>
                </c:pt>
                <c:pt idx="19">
                  <c:v>IIp/2019</c:v>
                </c:pt>
                <c:pt idx="20">
                  <c:v>Ip/2020</c:v>
                </c:pt>
                <c:pt idx="21">
                  <c:v>IIp/2020</c:v>
                </c:pt>
                <c:pt idx="22">
                  <c:v>Ip/2021</c:v>
                </c:pt>
                <c:pt idx="23">
                  <c:v>IIp/2021</c:v>
                </c:pt>
                <c:pt idx="24">
                  <c:v>Ip/2022</c:v>
                </c:pt>
                <c:pt idx="25">
                  <c:v>IIp/2022</c:v>
                </c:pt>
              </c:strCache>
            </c:strRef>
          </c:cat>
          <c:val>
            <c:numRef>
              <c:f>('Tabulka 1,2,3'!$B$16:$AN$16,'Tabulka 1,2,3'!$AP$16:$AZ$16)</c:f>
              <c:numCache>
                <c:formatCode>0.0%</c:formatCode>
                <c:ptCount val="26"/>
                <c:pt idx="0">
                  <c:v>1.0926961555118138</c:v>
                </c:pt>
                <c:pt idx="1">
                  <c:v>1.0726074243365067</c:v>
                </c:pt>
                <c:pt idx="2">
                  <c:v>1.0012419007858622</c:v>
                </c:pt>
                <c:pt idx="3">
                  <c:v>0.99945050074764297</c:v>
                </c:pt>
                <c:pt idx="4">
                  <c:v>1.0002916980190826</c:v>
                </c:pt>
                <c:pt idx="5">
                  <c:v>1.0054065002078001</c:v>
                </c:pt>
                <c:pt idx="6">
                  <c:v>1.0018164013074615</c:v>
                </c:pt>
                <c:pt idx="7">
                  <c:v>1.0285952285411946</c:v>
                </c:pt>
                <c:pt idx="8">
                  <c:v>1.087593896538791</c:v>
                </c:pt>
                <c:pt idx="9">
                  <c:v>1.1425422584237681</c:v>
                </c:pt>
                <c:pt idx="10">
                  <c:v>1.0607889591923965</c:v>
                </c:pt>
                <c:pt idx="11">
                  <c:v>0.97804695229458982</c:v>
                </c:pt>
                <c:pt idx="12">
                  <c:v>1.0211917418132368</c:v>
                </c:pt>
                <c:pt idx="13">
                  <c:v>1.0217734150804323</c:v>
                </c:pt>
                <c:pt idx="14">
                  <c:v>1.0476970149588258</c:v>
                </c:pt>
                <c:pt idx="15">
                  <c:v>1.0486898934683127</c:v>
                </c:pt>
                <c:pt idx="16">
                  <c:v>1.0456583168863176</c:v>
                </c:pt>
                <c:pt idx="17">
                  <c:v>1.0495570781206291</c:v>
                </c:pt>
                <c:pt idx="18">
                  <c:v>1.0492336196654277</c:v>
                </c:pt>
                <c:pt idx="19">
                  <c:v>1.0528771767012661</c:v>
                </c:pt>
                <c:pt idx="20">
                  <c:v>1.1397083792577916</c:v>
                </c:pt>
                <c:pt idx="21">
                  <c:v>1.5684630220841291</c:v>
                </c:pt>
                <c:pt idx="22">
                  <c:v>1.5461526719827747</c:v>
                </c:pt>
                <c:pt idx="23">
                  <c:v>1.118385503534749</c:v>
                </c:pt>
                <c:pt idx="24">
                  <c:v>1.1295345281939615</c:v>
                </c:pt>
                <c:pt idx="25">
                  <c:v>0.91826708042216676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6-49FC-918E-54400DB4A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03680"/>
        <c:axId val="195322624"/>
      </c:barChart>
      <c:catAx>
        <c:axId val="1953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532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32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5303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22525972132326"/>
          <c:y val="0.90851735015772594"/>
          <c:w val="0.82395503592354224"/>
          <c:h val="7.57097791798107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2006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D8-40CE-9F23-0EE8BA46E5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D8-40CE-9F23-0EE8BA46E5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D8-40CE-9F23-0EE8BA46E5A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D8-40CE-9F23-0EE8BA46E5A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DD8-40CE-9F23-0EE8BA46E5A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DD8-40CE-9F23-0EE8BA46E5A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DD8-40CE-9F23-0EE8BA46E5A0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DD8-40CE-9F23-0EE8BA46E5A0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DD8-40CE-9F23-0EE8BA46E5A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DD8-40CE-9F23-0EE8BA46E5A0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DD8-40CE-9F23-0EE8BA46E5A0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8-40CE-9F23-0EE8BA46E5A0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D8-40CE-9F23-0EE8BA46E5A0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D8-40CE-9F23-0EE8BA46E5A0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D8-40CE-9F23-0EE8BA46E5A0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D8-40CE-9F23-0EE8BA46E5A0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D8-40CE-9F23-0EE8BA46E5A0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D8-40CE-9F23-0EE8BA46E5A0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D8-40CE-9F23-0EE8BA46E5A0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D8-40CE-9F23-0EE8BA46E5A0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D8-40CE-9F23-0EE8BA46E5A0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D8-40CE-9F23-0EE8BA46E5A0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DD8-40CE-9F23-0EE8BA46E5A0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DD8-40CE-9F23-0EE8BA46E5A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NETISKNOUT_vst.data!$J$60:$J$72</c:f>
              <c:numCache>
                <c:formatCode>0.00%</c:formatCode>
                <c:ptCount val="13"/>
                <c:pt idx="0">
                  <c:v>5.0604348666242846E-2</c:v>
                </c:pt>
                <c:pt idx="1">
                  <c:v>4.9078752672734864E-2</c:v>
                </c:pt>
                <c:pt idx="2">
                  <c:v>9.2171365772737626E-3</c:v>
                </c:pt>
                <c:pt idx="3">
                  <c:v>3.9000662498987551E-2</c:v>
                </c:pt>
                <c:pt idx="4">
                  <c:v>5.3599306888775615E-3</c:v>
                </c:pt>
                <c:pt idx="5">
                  <c:v>0</c:v>
                </c:pt>
                <c:pt idx="6">
                  <c:v>8.3754316829529898E-2</c:v>
                </c:pt>
                <c:pt idx="7">
                  <c:v>0</c:v>
                </c:pt>
                <c:pt idx="8">
                  <c:v>0.50091385403871913</c:v>
                </c:pt>
                <c:pt idx="9">
                  <c:v>1.6995711102557435E-2</c:v>
                </c:pt>
                <c:pt idx="10">
                  <c:v>1.4075571619358358E-2</c:v>
                </c:pt>
                <c:pt idx="11">
                  <c:v>0.23008271289444829</c:v>
                </c:pt>
                <c:pt idx="12">
                  <c:v>9.170024112703022E-4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DD8-40CE-9F23-0EE8BA46E5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2005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21-4405-99B4-0BA65FDC09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21-4405-99B4-0BA65FDC091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21-4405-99B4-0BA65FDC09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21-4405-99B4-0BA65FDC091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21-4405-99B4-0BA65FDC091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121-4405-99B4-0BA65FDC091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121-4405-99B4-0BA65FDC091C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121-4405-99B4-0BA65FDC091C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121-4405-99B4-0BA65FDC091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121-4405-99B4-0BA65FDC091C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121-4405-99B4-0BA65FDC091C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1-4405-99B4-0BA65FDC091C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21-4405-99B4-0BA65FDC091C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1-4405-99B4-0BA65FDC091C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1-4405-99B4-0BA65FDC091C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1-4405-99B4-0BA65FDC091C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1-4405-99B4-0BA65FDC091C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1-4405-99B4-0BA65FDC091C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21-4405-99B4-0BA65FDC091C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21-4405-99B4-0BA65FDC091C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21-4405-99B4-0BA65FDC091C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121-4405-99B4-0BA65FDC091C}"/>
                </c:ext>
              </c:extLst>
            </c:dLbl>
            <c:dLbl>
              <c:idx val="11"/>
              <c:layout>
                <c:manualLayout>
                  <c:x val="-0.19147073274904339"/>
                  <c:y val="-0.11098360419755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21-4405-99B4-0BA65FDC091C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121-4405-99B4-0BA65FDC091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NETISKNOUT_vst.data!$I$60:$I$72</c:f>
              <c:numCache>
                <c:formatCode>0.00%</c:formatCode>
                <c:ptCount val="13"/>
                <c:pt idx="0">
                  <c:v>5.2983835346583248E-2</c:v>
                </c:pt>
                <c:pt idx="1">
                  <c:v>4.6659480151088492E-2</c:v>
                </c:pt>
                <c:pt idx="2">
                  <c:v>9.8847429382729491E-3</c:v>
                </c:pt>
                <c:pt idx="3">
                  <c:v>4.1375962514357982E-2</c:v>
                </c:pt>
                <c:pt idx="4">
                  <c:v>5.5501312946831345E-3</c:v>
                </c:pt>
                <c:pt idx="5">
                  <c:v>0</c:v>
                </c:pt>
                <c:pt idx="6">
                  <c:v>7.6080280709372852E-2</c:v>
                </c:pt>
                <c:pt idx="7">
                  <c:v>0</c:v>
                </c:pt>
                <c:pt idx="8">
                  <c:v>0.46906041822724776</c:v>
                </c:pt>
                <c:pt idx="9">
                  <c:v>1.9400433239048966E-2</c:v>
                </c:pt>
                <c:pt idx="10">
                  <c:v>1.3428097583610625E-2</c:v>
                </c:pt>
                <c:pt idx="11">
                  <c:v>0.25584989760626065</c:v>
                </c:pt>
                <c:pt idx="12">
                  <c:v>9.7267203894734217E-3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121-4405-99B4-0BA65FDC09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2004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06-4E4C-97C2-E95F4A8247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06-4E4C-97C2-E95F4A82478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06-4E4C-97C2-E95F4A82478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06-4E4C-97C2-E95F4A82478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06-4E4C-97C2-E95F4A82478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06-4E4C-97C2-E95F4A82478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06-4E4C-97C2-E95F4A824784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06-4E4C-97C2-E95F4A824784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706-4E4C-97C2-E95F4A82478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706-4E4C-97C2-E95F4A824784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706-4E4C-97C2-E95F4A824784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06-4E4C-97C2-E95F4A824784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06-4E4C-97C2-E95F4A824784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06-4E4C-97C2-E95F4A824784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06-4E4C-97C2-E95F4A824784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06-4E4C-97C2-E95F4A824784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06-4E4C-97C2-E95F4A824784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06-4E4C-97C2-E95F4A824784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06-4E4C-97C2-E95F4A824784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06-4E4C-97C2-E95F4A824784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706-4E4C-97C2-E95F4A824784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706-4E4C-97C2-E95F4A824784}"/>
                </c:ext>
              </c:extLst>
            </c:dLbl>
            <c:dLbl>
              <c:idx val="11"/>
              <c:layout>
                <c:manualLayout>
                  <c:x val="-0.1966580289656733"/>
                  <c:y val="-0.11098360419755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706-4E4C-97C2-E95F4A824784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706-4E4C-97C2-E95F4A82478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NETISKNOUT_vst.data!$H$60:$H$72</c:f>
              <c:numCache>
                <c:formatCode>0.00%</c:formatCode>
                <c:ptCount val="13"/>
                <c:pt idx="0">
                  <c:v>5.5003638245666599E-2</c:v>
                </c:pt>
                <c:pt idx="1">
                  <c:v>4.8088347438444409E-2</c:v>
                </c:pt>
                <c:pt idx="2">
                  <c:v>1.0151962006993948E-2</c:v>
                </c:pt>
                <c:pt idx="3">
                  <c:v>3.9785271627464432E-2</c:v>
                </c:pt>
                <c:pt idx="4">
                  <c:v>5.3945253682376503E-3</c:v>
                </c:pt>
                <c:pt idx="5">
                  <c:v>0</c:v>
                </c:pt>
                <c:pt idx="6">
                  <c:v>7.4767051936366818E-2</c:v>
                </c:pt>
                <c:pt idx="7">
                  <c:v>0</c:v>
                </c:pt>
                <c:pt idx="8">
                  <c:v>0.46445512684771434</c:v>
                </c:pt>
                <c:pt idx="9">
                  <c:v>2.1972874285686315E-2</c:v>
                </c:pt>
                <c:pt idx="10">
                  <c:v>1.4257340086228532E-2</c:v>
                </c:pt>
                <c:pt idx="11">
                  <c:v>0.25722045216943235</c:v>
                </c:pt>
                <c:pt idx="12">
                  <c:v>8.9034099877645483E-3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706-4E4C-97C2-E95F4A8247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2003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48-437F-A2AE-A280A591C3A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48-437F-A2AE-A280A591C3A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48-437F-A2AE-A280A591C3A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48-437F-A2AE-A280A591C3A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48-437F-A2AE-A280A591C3A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E48-437F-A2AE-A280A591C3A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E48-437F-A2AE-A280A591C3AB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E48-437F-A2AE-A280A591C3AB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E48-437F-A2AE-A280A591C3A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E48-437F-A2AE-A280A591C3AB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E48-437F-A2AE-A280A591C3AB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48-437F-A2AE-A280A591C3AB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48-437F-A2AE-A280A591C3AB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48-437F-A2AE-A280A591C3AB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48-437F-A2AE-A280A591C3AB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48-437F-A2AE-A280A591C3AB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48-437F-A2AE-A280A591C3AB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48-437F-A2AE-A280A591C3AB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48-437F-A2AE-A280A591C3AB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48-437F-A2AE-A280A591C3AB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48-437F-A2AE-A280A591C3AB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48-437F-A2AE-A280A591C3AB}"/>
                </c:ext>
              </c:extLst>
            </c:dLbl>
            <c:dLbl>
              <c:idx val="11"/>
              <c:layout>
                <c:manualLayout>
                  <c:x val="-0.20182133721531823"/>
                  <c:y val="-0.11098360419755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48-437F-A2AE-A280A591C3AB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48-437F-A2AE-A280A591C3A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NETISKNOUT_vst.data!$G$60:$G$72</c:f>
              <c:numCache>
                <c:formatCode>0.00%</c:formatCode>
                <c:ptCount val="13"/>
                <c:pt idx="0">
                  <c:v>5.6237328268726947E-2</c:v>
                </c:pt>
                <c:pt idx="1">
                  <c:v>5.0865627004558732E-2</c:v>
                </c:pt>
                <c:pt idx="2">
                  <c:v>9.9808075534305422E-3</c:v>
                </c:pt>
                <c:pt idx="3">
                  <c:v>3.7276586715801495E-2</c:v>
                </c:pt>
                <c:pt idx="4">
                  <c:v>5.013837512779091E-3</c:v>
                </c:pt>
                <c:pt idx="5">
                  <c:v>0</c:v>
                </c:pt>
                <c:pt idx="6">
                  <c:v>7.5537125041611655E-2</c:v>
                </c:pt>
                <c:pt idx="7">
                  <c:v>0</c:v>
                </c:pt>
                <c:pt idx="8">
                  <c:v>0.46934124159641655</c:v>
                </c:pt>
                <c:pt idx="9">
                  <c:v>2.353367822605465E-2</c:v>
                </c:pt>
                <c:pt idx="10">
                  <c:v>1.3621081869537461E-2</c:v>
                </c:pt>
                <c:pt idx="11">
                  <c:v>0.25031702464940608</c:v>
                </c:pt>
                <c:pt idx="12">
                  <c:v>8.2756615616768545E-3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E48-437F-A2AE-A280A591C3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2002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AA-4D98-927D-B676188420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AA-4D98-927D-B676188420B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AA-4D98-927D-B676188420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AA-4D98-927D-B676188420B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AA-4D98-927D-B676188420B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AA-4D98-927D-B676188420B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AA-4D98-927D-B676188420BE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AA-4D98-927D-B676188420BE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AA-4D98-927D-B676188420B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AA-4D98-927D-B676188420BE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7AA-4D98-927D-B676188420BE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AA-4D98-927D-B676188420BE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AA-4D98-927D-B676188420BE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AA-4D98-927D-B676188420BE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AA-4D98-927D-B676188420BE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AA-4D98-927D-B676188420BE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AA-4D98-927D-B676188420BE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AA-4D98-927D-B676188420BE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AA-4D98-927D-B676188420BE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AA-4D98-927D-B676188420BE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AA-4D98-927D-B676188420BE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AA-4D98-927D-B676188420BE}"/>
                </c:ext>
              </c:extLst>
            </c:dLbl>
            <c:dLbl>
              <c:idx val="11"/>
              <c:layout>
                <c:manualLayout>
                  <c:x val="-0.19665782567781762"/>
                  <c:y val="-0.118296218457153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AA-4D98-927D-B676188420BE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AA-4D98-927D-B676188420B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NETISKNOUT_vst.data!$F$60:$F$72</c:f>
              <c:numCache>
                <c:formatCode>0.00%</c:formatCode>
                <c:ptCount val="13"/>
                <c:pt idx="0">
                  <c:v>5.7595338574481167E-2</c:v>
                </c:pt>
                <c:pt idx="1">
                  <c:v>5.0005400244865973E-2</c:v>
                </c:pt>
                <c:pt idx="2">
                  <c:v>8.9273734972797111E-3</c:v>
                </c:pt>
                <c:pt idx="3">
                  <c:v>3.4007696627707293E-2</c:v>
                </c:pt>
                <c:pt idx="4">
                  <c:v>4.537455063612944E-3</c:v>
                </c:pt>
                <c:pt idx="5">
                  <c:v>0</c:v>
                </c:pt>
                <c:pt idx="6">
                  <c:v>7.3155231376239915E-2</c:v>
                </c:pt>
                <c:pt idx="7">
                  <c:v>0</c:v>
                </c:pt>
                <c:pt idx="8">
                  <c:v>0.48564840831236733</c:v>
                </c:pt>
                <c:pt idx="9">
                  <c:v>2.3121712817741353E-2</c:v>
                </c:pt>
                <c:pt idx="10">
                  <c:v>1.4994667662404794E-2</c:v>
                </c:pt>
                <c:pt idx="11">
                  <c:v>0.24075930500112649</c:v>
                </c:pt>
                <c:pt idx="12">
                  <c:v>7.2474108221730234E-3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7AA-4D98-927D-B676188420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2001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FB-4EA2-80E4-9AD487F20AE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FB-4EA2-80E4-9AD487F20AE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FB-4EA2-80E4-9AD487F20AE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EFB-4EA2-80E4-9AD487F20AE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EFB-4EA2-80E4-9AD487F20AE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EFB-4EA2-80E4-9AD487F20AE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EFB-4EA2-80E4-9AD487F20AED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EFB-4EA2-80E4-9AD487F20AED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EFB-4EA2-80E4-9AD487F20AE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EFB-4EA2-80E4-9AD487F20AED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EFB-4EA2-80E4-9AD487F20AED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FB-4EA2-80E4-9AD487F20AED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FB-4EA2-80E4-9AD487F20AED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FB-4EA2-80E4-9AD487F20AED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FB-4EA2-80E4-9AD487F20AED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FB-4EA2-80E4-9AD487F20AED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FB-4EA2-80E4-9AD487F20AED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FB-4EA2-80E4-9AD487F20AED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FB-4EA2-80E4-9AD487F20AED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FB-4EA2-80E4-9AD487F20AED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FB-4EA2-80E4-9AD487F20AED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FB-4EA2-80E4-9AD487F20AED}"/>
                </c:ext>
              </c:extLst>
            </c:dLbl>
            <c:dLbl>
              <c:idx val="11"/>
              <c:layout>
                <c:manualLayout>
                  <c:x val="-0.20440309298406861"/>
                  <c:y val="-0.11463991132735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FB-4EA2-80E4-9AD487F20AED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FB-4EA2-80E4-9AD487F20AE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NETISKNOUT_vst.data!$E$60:$E$72</c:f>
              <c:numCache>
                <c:formatCode>0.00%</c:formatCode>
                <c:ptCount val="13"/>
                <c:pt idx="0">
                  <c:v>5.9916745666716134E-2</c:v>
                </c:pt>
                <c:pt idx="1">
                  <c:v>5.0079777634656757E-2</c:v>
                </c:pt>
                <c:pt idx="2">
                  <c:v>9.1925507190919829E-3</c:v>
                </c:pt>
                <c:pt idx="3">
                  <c:v>3.2752457260407729E-2</c:v>
                </c:pt>
                <c:pt idx="4">
                  <c:v>4.0855806459875049E-3</c:v>
                </c:pt>
                <c:pt idx="5">
                  <c:v>0</c:v>
                </c:pt>
                <c:pt idx="6">
                  <c:v>6.9505857021611814E-2</c:v>
                </c:pt>
                <c:pt idx="7">
                  <c:v>0</c:v>
                </c:pt>
                <c:pt idx="8">
                  <c:v>0.48338766241507325</c:v>
                </c:pt>
                <c:pt idx="9">
                  <c:v>2.3803938875545327E-2</c:v>
                </c:pt>
                <c:pt idx="10">
                  <c:v>1.5519450181928596E-2</c:v>
                </c:pt>
                <c:pt idx="11">
                  <c:v>0.24525789733650985</c:v>
                </c:pt>
                <c:pt idx="12">
                  <c:v>6.4980822424709718E-3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FB-4EA2-80E4-9AD487F20A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2000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85-4D87-85A7-9EFA89ACF4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85-4D87-85A7-9EFA89ACF4D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85-4D87-85A7-9EFA89ACF4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85-4D87-85A7-9EFA89ACF4D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85-4D87-85A7-9EFA89ACF4D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985-4D87-85A7-9EFA89ACF4D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985-4D87-85A7-9EFA89ACF4D6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985-4D87-85A7-9EFA89ACF4D6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985-4D87-85A7-9EFA89ACF4D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985-4D87-85A7-9EFA89ACF4D6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985-4D87-85A7-9EFA89ACF4D6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85-4D87-85A7-9EFA89ACF4D6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85-4D87-85A7-9EFA89ACF4D6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85-4D87-85A7-9EFA89ACF4D6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85-4D87-85A7-9EFA89ACF4D6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85-4D87-85A7-9EFA89ACF4D6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85-4D87-85A7-9EFA89ACF4D6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85-4D87-85A7-9EFA89ACF4D6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85-4D87-85A7-9EFA89ACF4D6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85-4D87-85A7-9EFA89ACF4D6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985-4D87-85A7-9EFA89ACF4D6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985-4D87-85A7-9EFA89ACF4D6}"/>
                </c:ext>
              </c:extLst>
            </c:dLbl>
            <c:dLbl>
              <c:idx val="11"/>
              <c:layout>
                <c:manualLayout>
                  <c:x val="-0.19665782567781762"/>
                  <c:y val="-0.118296218457153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985-4D87-85A7-9EFA89ACF4D6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985-4D87-85A7-9EFA89ACF4D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NETISKNOUT_vst.data!$D$60:$D$72</c:f>
              <c:numCache>
                <c:formatCode>0.00%</c:formatCode>
                <c:ptCount val="13"/>
                <c:pt idx="0">
                  <c:v>6.3334178164844684E-2</c:v>
                </c:pt>
                <c:pt idx="1">
                  <c:v>5.2350106387090346E-2</c:v>
                </c:pt>
                <c:pt idx="2">
                  <c:v>9.3287983803747865E-3</c:v>
                </c:pt>
                <c:pt idx="3">
                  <c:v>3.4729605871230695E-2</c:v>
                </c:pt>
                <c:pt idx="4">
                  <c:v>3.8037588349586959E-3</c:v>
                </c:pt>
                <c:pt idx="5">
                  <c:v>0</c:v>
                </c:pt>
                <c:pt idx="6">
                  <c:v>6.6863569644651663E-2</c:v>
                </c:pt>
                <c:pt idx="7">
                  <c:v>0</c:v>
                </c:pt>
                <c:pt idx="8">
                  <c:v>0.47436766249631268</c:v>
                </c:pt>
                <c:pt idx="9">
                  <c:v>2.3919791156134421E-2</c:v>
                </c:pt>
                <c:pt idx="10">
                  <c:v>1.6140036901160094E-2</c:v>
                </c:pt>
                <c:pt idx="11">
                  <c:v>0.24859319856255824</c:v>
                </c:pt>
                <c:pt idx="12">
                  <c:v>6.5692936006836282E-3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985-4D87-85A7-9EFA89ACF4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2018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13-48AD-A36A-20CC367AFBB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13-48AD-A36A-20CC367AFBB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13-48AD-A36A-20CC367AFBB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13-48AD-A36A-20CC367AFBB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13-48AD-A36A-20CC367AFBB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13-48AD-A36A-20CC367AFBB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213-48AD-A36A-20CC367AFBB1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213-48AD-A36A-20CC367AFBB1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213-48AD-A36A-20CC367AFBB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213-48AD-A36A-20CC367AFBB1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213-48AD-A36A-20CC367AFBB1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13-48AD-A36A-20CC367AFBB1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13-48AD-A36A-20CC367AFBB1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13-48AD-A36A-20CC367AFBB1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13-48AD-A36A-20CC367AFBB1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13-48AD-A36A-20CC367AFBB1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13-48AD-A36A-20CC367AFBB1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13-48AD-A36A-20CC367AFBB1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213-48AD-A36A-20CC367AFBB1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13-48AD-A36A-20CC367AFBB1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13-48AD-A36A-20CC367AFBB1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213-48AD-A36A-20CC367AFBB1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213-48AD-A36A-20CC367AFBB1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213-48AD-A36A-20CC367AFBB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NETISKNOUT_vst.data!$V$60:$V$72</c:f>
              <c:numCache>
                <c:formatCode>0.00%</c:formatCode>
                <c:ptCount val="13"/>
                <c:pt idx="0">
                  <c:v>3.9072962922980368E-2</c:v>
                </c:pt>
                <c:pt idx="1">
                  <c:v>5.6013856297777991E-2</c:v>
                </c:pt>
                <c:pt idx="2">
                  <c:v>1.0749085230127933E-2</c:v>
                </c:pt>
                <c:pt idx="3">
                  <c:v>3.8827389611599462E-2</c:v>
                </c:pt>
                <c:pt idx="4">
                  <c:v>7.0330150098295826E-3</c:v>
                </c:pt>
                <c:pt idx="5">
                  <c:v>1.4088340326189242E-2</c:v>
                </c:pt>
                <c:pt idx="6">
                  <c:v>8.3480014948501921E-2</c:v>
                </c:pt>
                <c:pt idx="7">
                  <c:v>6.2899705753109811E-2</c:v>
                </c:pt>
                <c:pt idx="8">
                  <c:v>0.48725139714749921</c:v>
                </c:pt>
                <c:pt idx="9">
                  <c:v>1.1982793247736221E-2</c:v>
                </c:pt>
                <c:pt idx="10">
                  <c:v>1.537916813428076E-2</c:v>
                </c:pt>
                <c:pt idx="11">
                  <c:v>0.15452821381336421</c:v>
                </c:pt>
                <c:pt idx="12">
                  <c:v>1.8694057557003162E-2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213-48AD-A36A-20CC367AFB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2019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31-4813-97D5-37DA3BFBBD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31-4813-97D5-37DA3BFBBDE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31-4813-97D5-37DA3BFBBD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31-4813-97D5-37DA3BFBBD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31-4813-97D5-37DA3BFBBD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31-4813-97D5-37DA3BFBBD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31-4813-97D5-37DA3BFBBDE6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31-4813-97D5-37DA3BFBBDE6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31-4813-97D5-37DA3BFBBDE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31-4813-97D5-37DA3BFBBDE6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31-4813-97D5-37DA3BFBBDE6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1-4813-97D5-37DA3BFBBDE6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1-4813-97D5-37DA3BFBBDE6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1-4813-97D5-37DA3BFBBDE6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31-4813-97D5-37DA3BFBBDE6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31-4813-97D5-37DA3BFBBDE6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31-4813-97D5-37DA3BFBBDE6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31-4813-97D5-37DA3BFBBDE6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31-4813-97D5-37DA3BFBBDE6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31-4813-97D5-37DA3BFBBDE6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31-4813-97D5-37DA3BFBBDE6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31-4813-97D5-37DA3BFBBDE6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31-4813-97D5-37DA3BFBBDE6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31-4813-97D5-37DA3BFBBDE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NETISKNOUT_vst.data!$W$60:$W$72</c:f>
              <c:numCache>
                <c:formatCode>0.00%</c:formatCode>
                <c:ptCount val="13"/>
                <c:pt idx="0">
                  <c:v>3.9119229660774101E-2</c:v>
                </c:pt>
                <c:pt idx="1">
                  <c:v>5.5507672371656665E-2</c:v>
                </c:pt>
                <c:pt idx="2">
                  <c:v>1.0956118078093307E-2</c:v>
                </c:pt>
                <c:pt idx="3">
                  <c:v>3.7486635698268156E-2</c:v>
                </c:pt>
                <c:pt idx="4">
                  <c:v>7.4777394022918931E-3</c:v>
                </c:pt>
                <c:pt idx="5">
                  <c:v>1.3972697240665573E-2</c:v>
                </c:pt>
                <c:pt idx="6">
                  <c:v>8.6895170854073472E-2</c:v>
                </c:pt>
                <c:pt idx="7">
                  <c:v>6.5751427994938078E-2</c:v>
                </c:pt>
                <c:pt idx="8">
                  <c:v>0.48849066425831295</c:v>
                </c:pt>
                <c:pt idx="9">
                  <c:v>1.1818979914365863E-2</c:v>
                </c:pt>
                <c:pt idx="10">
                  <c:v>1.5046696321068007E-2</c:v>
                </c:pt>
                <c:pt idx="11">
                  <c:v>0.14845474077740184</c:v>
                </c:pt>
                <c:pt idx="12">
                  <c:v>1.902222742809024E-2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431-4813-97D5-37DA3BFBB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2020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98"/>
          <c:y val="0.29919137466307277"/>
          <c:w val="0.38011768266798357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31-4813-97D5-37DA3BFBBD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31-4813-97D5-37DA3BFBBDE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31-4813-97D5-37DA3BFBBD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31-4813-97D5-37DA3BFBBD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31-4813-97D5-37DA3BFBBD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31-4813-97D5-37DA3BFBBD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31-4813-97D5-37DA3BFBBDE6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31-4813-97D5-37DA3BFBBDE6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31-4813-97D5-37DA3BFBBDE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31-4813-97D5-37DA3BFBBDE6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31-4813-97D5-37DA3BFBBDE6}"/>
              </c:ext>
            </c:extLst>
          </c:dPt>
          <c:dLbls>
            <c:dLbl>
              <c:idx val="0"/>
              <c:layout>
                <c:manualLayout>
                  <c:x val="-0.1108683176486587"/>
                  <c:y val="-0.109745641941009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1-4813-97D5-37DA3BFBBDE6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1-4813-97D5-37DA3BFBBDE6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1-4813-97D5-37DA3BFBBDE6}"/>
                </c:ext>
              </c:extLst>
            </c:dLbl>
            <c:dLbl>
              <c:idx val="3"/>
              <c:layout>
                <c:manualLayout>
                  <c:x val="0.15092758931229838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31-4813-97D5-37DA3BFBBDE6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31-4813-97D5-37DA3BFBBDE6}"/>
                </c:ext>
              </c:extLst>
            </c:dLbl>
            <c:dLbl>
              <c:idx val="5"/>
              <c:layout>
                <c:manualLayout>
                  <c:x val="0.14829320532703658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31-4813-97D5-37DA3BFBBDE6}"/>
                </c:ext>
              </c:extLst>
            </c:dLbl>
            <c:dLbl>
              <c:idx val="6"/>
              <c:layout>
                <c:manualLayout>
                  <c:x val="8.1515787436525752E-2"/>
                  <c:y val="0.2137526090774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31-4813-97D5-37DA3BFBBDE6}"/>
                </c:ext>
              </c:extLst>
            </c:dLbl>
            <c:dLbl>
              <c:idx val="7"/>
              <c:layout>
                <c:manualLayout>
                  <c:x val="3.1079867122926083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31-4813-97D5-37DA3BFBBDE6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31-4813-97D5-37DA3BFBBDE6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31-4813-97D5-37DA3BFBBDE6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31-4813-97D5-37DA3BFBBDE6}"/>
                </c:ext>
              </c:extLst>
            </c:dLbl>
            <c:dLbl>
              <c:idx val="11"/>
              <c:layout>
                <c:manualLayout>
                  <c:x val="-0.21473011605906989"/>
                  <c:y val="-0.1000146828081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31-4813-97D5-37DA3BFBBDE6}"/>
                </c:ext>
              </c:extLst>
            </c:dLbl>
            <c:dLbl>
              <c:idx val="12"/>
              <c:layout>
                <c:manualLayout>
                  <c:x val="-0.20698769478280038"/>
                  <c:y val="-0.11098331629935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31-4813-97D5-37DA3BFBBDE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NETISKNOUT_vst.data!$X$60:$X$72</c:f>
              <c:numCache>
                <c:formatCode>0.00%</c:formatCode>
                <c:ptCount val="13"/>
                <c:pt idx="0">
                  <c:v>3.8154087424344708E-2</c:v>
                </c:pt>
                <c:pt idx="1">
                  <c:v>5.8256997042564797E-2</c:v>
                </c:pt>
                <c:pt idx="2">
                  <c:v>1.0305600400804563E-2</c:v>
                </c:pt>
                <c:pt idx="3">
                  <c:v>4.4343868431321404E-2</c:v>
                </c:pt>
                <c:pt idx="4">
                  <c:v>9.1226329449744341E-3</c:v>
                </c:pt>
                <c:pt idx="5">
                  <c:v>1.4755674559124363E-2</c:v>
                </c:pt>
                <c:pt idx="6">
                  <c:v>8.8258648095736567E-2</c:v>
                </c:pt>
                <c:pt idx="7">
                  <c:v>6.6814751875824738E-2</c:v>
                </c:pt>
                <c:pt idx="8">
                  <c:v>0.49056032955035955</c:v>
                </c:pt>
                <c:pt idx="9">
                  <c:v>9.4465429555367457E-3</c:v>
                </c:pt>
                <c:pt idx="10">
                  <c:v>1.6125822454797722E-2</c:v>
                </c:pt>
                <c:pt idx="11">
                  <c:v>0.13115442321110465</c:v>
                </c:pt>
                <c:pt idx="12">
                  <c:v>2.2700621053505749E-2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431-4813-97D5-37DA3BFBB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7" footer="0.49212598450000167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Graf č. 3: Průměrné příjmy zdravotních pojišťoven na jednoho pojištěnce za jednotlivá pololetí</a:t>
            </a:r>
          </a:p>
        </c:rich>
      </c:tx>
      <c:layout>
        <c:manualLayout>
          <c:xMode val="edge"/>
          <c:yMode val="edge"/>
          <c:x val="0.16810374996228919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23099383614334E-2"/>
          <c:y val="0.17119565217391305"/>
          <c:w val="0.90804725109898565"/>
          <c:h val="0.50815217391304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'Tabulka 1,2,3'!$A$24</c:f>
              <c:strCache>
                <c:ptCount val="1"/>
                <c:pt idx="0">
                  <c:v>vybrané pojistné včetně ČKA a platby GFŘ za OSVČ v paušálním režimu na jednoho pojištěnce nehrazeného státem 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('Tabulka 1,2,3'!$B$23:$AN$23,'Tabulka 1,2,3'!$AP$23:$AZ$23)</c:f>
              <c:strCache>
                <c:ptCount val="26"/>
                <c:pt idx="0">
                  <c:v>Ip/2010</c:v>
                </c:pt>
                <c:pt idx="1">
                  <c:v>IIp/2010</c:v>
                </c:pt>
                <c:pt idx="2">
                  <c:v>Ip/2011</c:v>
                </c:pt>
                <c:pt idx="3">
                  <c:v>IIp/2011</c:v>
                </c:pt>
                <c:pt idx="4">
                  <c:v>Ip/2012</c:v>
                </c:pt>
                <c:pt idx="5">
                  <c:v>IIp/2012</c:v>
                </c:pt>
                <c:pt idx="6">
                  <c:v>Ip/2013</c:v>
                </c:pt>
                <c:pt idx="7">
                  <c:v>Ip/2013</c:v>
                </c:pt>
                <c:pt idx="8">
                  <c:v>Ip/2014</c:v>
                </c:pt>
                <c:pt idx="9">
                  <c:v>IIp/2014</c:v>
                </c:pt>
                <c:pt idx="10">
                  <c:v>Ip/2015</c:v>
                </c:pt>
                <c:pt idx="11">
                  <c:v>IIp/2015</c:v>
                </c:pt>
                <c:pt idx="12">
                  <c:v>Ip/2016</c:v>
                </c:pt>
                <c:pt idx="13">
                  <c:v>IIp/2016</c:v>
                </c:pt>
                <c:pt idx="14">
                  <c:v>Ip/2017</c:v>
                </c:pt>
                <c:pt idx="15">
                  <c:v>IIp/2017 *)</c:v>
                </c:pt>
                <c:pt idx="16">
                  <c:v>Ip/2018</c:v>
                </c:pt>
                <c:pt idx="17">
                  <c:v>IIp/2018</c:v>
                </c:pt>
                <c:pt idx="18">
                  <c:v>Ip/2019</c:v>
                </c:pt>
                <c:pt idx="19">
                  <c:v>IIp/2019</c:v>
                </c:pt>
                <c:pt idx="20">
                  <c:v>Ip/2020</c:v>
                </c:pt>
                <c:pt idx="21">
                  <c:v>IIp/2020</c:v>
                </c:pt>
                <c:pt idx="22">
                  <c:v>Ip/2021</c:v>
                </c:pt>
                <c:pt idx="23">
                  <c:v>IIp/2021</c:v>
                </c:pt>
                <c:pt idx="24">
                  <c:v>Ip/2022</c:v>
                </c:pt>
                <c:pt idx="25">
                  <c:v>IIp/2022</c:v>
                </c:pt>
              </c:strCache>
            </c:strRef>
          </c:cat>
          <c:val>
            <c:numRef>
              <c:f>('Tabulka 1,2,3'!$B$24:$AN$24,'Tabulka 1,2,3'!$AP$24:$AZ$24)</c:f>
              <c:numCache>
                <c:formatCode>#,##0</c:formatCode>
                <c:ptCount val="26"/>
                <c:pt idx="0">
                  <c:v>18316.395375297678</c:v>
                </c:pt>
                <c:pt idx="1">
                  <c:v>18798.341257620395</c:v>
                </c:pt>
                <c:pt idx="2">
                  <c:v>18931.801874460991</c:v>
                </c:pt>
                <c:pt idx="3">
                  <c:v>18711.05045736934</c:v>
                </c:pt>
                <c:pt idx="4">
                  <c:v>19304.351723245745</c:v>
                </c:pt>
                <c:pt idx="5">
                  <c:v>19463.12847032124</c:v>
                </c:pt>
                <c:pt idx="6">
                  <c:v>19693.632980355651</c:v>
                </c:pt>
                <c:pt idx="7">
                  <c:v>20253.156396557122</c:v>
                </c:pt>
                <c:pt idx="8">
                  <c:v>20309.097834037944</c:v>
                </c:pt>
                <c:pt idx="9">
                  <c:v>20755.410076238095</c:v>
                </c:pt>
                <c:pt idx="10">
                  <c:v>21171.192859022056</c:v>
                </c:pt>
                <c:pt idx="11">
                  <c:v>21743.057431855173</c:v>
                </c:pt>
                <c:pt idx="12">
                  <c:v>22111.163216956247</c:v>
                </c:pt>
                <c:pt idx="13">
                  <c:v>22131.66190545513</c:v>
                </c:pt>
                <c:pt idx="14">
                  <c:v>23315.23</c:v>
                </c:pt>
                <c:pt idx="15">
                  <c:v>24050.410184860913</c:v>
                </c:pt>
                <c:pt idx="16">
                  <c:v>25500.620352972113</c:v>
                </c:pt>
                <c:pt idx="17">
                  <c:v>25553.727536415197</c:v>
                </c:pt>
                <c:pt idx="18">
                  <c:v>27356.44</c:v>
                </c:pt>
                <c:pt idx="19">
                  <c:v>27253.16</c:v>
                </c:pt>
                <c:pt idx="20">
                  <c:v>27996.830836741436</c:v>
                </c:pt>
                <c:pt idx="21">
                  <c:v>27753.573368293528</c:v>
                </c:pt>
                <c:pt idx="22">
                  <c:v>29762.244674715686</c:v>
                </c:pt>
                <c:pt idx="23">
                  <c:v>29956.280049543591</c:v>
                </c:pt>
                <c:pt idx="24">
                  <c:v>31661.030061688958</c:v>
                </c:pt>
                <c:pt idx="25">
                  <c:v>31133.678685257721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1-4AC4-837A-F3643EF3C94D}"/>
            </c:ext>
          </c:extLst>
        </c:ser>
        <c:ser>
          <c:idx val="1"/>
          <c:order val="1"/>
          <c:tx>
            <c:strRef>
              <c:f>'Tabulka 1,2,3'!$A$25</c:f>
              <c:strCache>
                <c:ptCount val="1"/>
                <c:pt idx="0">
                  <c:v>pojistné ze státního rozpočtu na jednoho pojištěnce hrazeného státem za pololetí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('Tabulka 1,2,3'!$B$23:$AN$23,'Tabulka 1,2,3'!$AP$23:$AZ$23)</c:f>
              <c:strCache>
                <c:ptCount val="26"/>
                <c:pt idx="0">
                  <c:v>Ip/2010</c:v>
                </c:pt>
                <c:pt idx="1">
                  <c:v>IIp/2010</c:v>
                </c:pt>
                <c:pt idx="2">
                  <c:v>Ip/2011</c:v>
                </c:pt>
                <c:pt idx="3">
                  <c:v>IIp/2011</c:v>
                </c:pt>
                <c:pt idx="4">
                  <c:v>Ip/2012</c:v>
                </c:pt>
                <c:pt idx="5">
                  <c:v>IIp/2012</c:v>
                </c:pt>
                <c:pt idx="6">
                  <c:v>Ip/2013</c:v>
                </c:pt>
                <c:pt idx="7">
                  <c:v>Ip/2013</c:v>
                </c:pt>
                <c:pt idx="8">
                  <c:v>Ip/2014</c:v>
                </c:pt>
                <c:pt idx="9">
                  <c:v>IIp/2014</c:v>
                </c:pt>
                <c:pt idx="10">
                  <c:v>Ip/2015</c:v>
                </c:pt>
                <c:pt idx="11">
                  <c:v>IIp/2015</c:v>
                </c:pt>
                <c:pt idx="12">
                  <c:v>Ip/2016</c:v>
                </c:pt>
                <c:pt idx="13">
                  <c:v>IIp/2016</c:v>
                </c:pt>
                <c:pt idx="14">
                  <c:v>Ip/2017</c:v>
                </c:pt>
                <c:pt idx="15">
                  <c:v>IIp/2017 *)</c:v>
                </c:pt>
                <c:pt idx="16">
                  <c:v>Ip/2018</c:v>
                </c:pt>
                <c:pt idx="17">
                  <c:v>IIp/2018</c:v>
                </c:pt>
                <c:pt idx="18">
                  <c:v>Ip/2019</c:v>
                </c:pt>
                <c:pt idx="19">
                  <c:v>IIp/2019</c:v>
                </c:pt>
                <c:pt idx="20">
                  <c:v>Ip/2020</c:v>
                </c:pt>
                <c:pt idx="21">
                  <c:v>IIp/2020</c:v>
                </c:pt>
                <c:pt idx="22">
                  <c:v>Ip/2021</c:v>
                </c:pt>
                <c:pt idx="23">
                  <c:v>IIp/2021</c:v>
                </c:pt>
                <c:pt idx="24">
                  <c:v>Ip/2022</c:v>
                </c:pt>
                <c:pt idx="25">
                  <c:v>IIp/2022</c:v>
                </c:pt>
              </c:strCache>
            </c:strRef>
          </c:cat>
          <c:val>
            <c:numRef>
              <c:f>('Tabulka 1,2,3'!$B$25:$AN$25,'Tabulka 1,2,3'!$AP$25:$AZ$25)</c:f>
              <c:numCache>
                <c:formatCode>#,##0</c:formatCode>
                <c:ptCount val="26"/>
                <c:pt idx="0">
                  <c:v>4338.6339995795597</c:v>
                </c:pt>
                <c:pt idx="1">
                  <c:v>4338.5327630122301</c:v>
                </c:pt>
                <c:pt idx="2">
                  <c:v>4338.6622361229574</c:v>
                </c:pt>
                <c:pt idx="3">
                  <c:v>4338.662656255704</c:v>
                </c:pt>
                <c:pt idx="4">
                  <c:v>4339.0298039797599</c:v>
                </c:pt>
                <c:pt idx="5">
                  <c:v>4338.1859555066721</c:v>
                </c:pt>
                <c:pt idx="6">
                  <c:v>4338.0244555215013</c:v>
                </c:pt>
                <c:pt idx="7">
                  <c:v>4465.6780852836937</c:v>
                </c:pt>
                <c:pt idx="8">
                  <c:v>4722.0149491185466</c:v>
                </c:pt>
                <c:pt idx="9">
                  <c:v>5128.4996156846837</c:v>
                </c:pt>
                <c:pt idx="10">
                  <c:v>5070.0049426336182</c:v>
                </c:pt>
                <c:pt idx="11">
                  <c:v>5070.0000861431345</c:v>
                </c:pt>
                <c:pt idx="12">
                  <c:v>5220.0000330678367</c:v>
                </c:pt>
                <c:pt idx="13">
                  <c:v>5220.0000735426429</c:v>
                </c:pt>
                <c:pt idx="14">
                  <c:v>5520</c:v>
                </c:pt>
                <c:pt idx="15">
                  <c:v>5520</c:v>
                </c:pt>
                <c:pt idx="16">
                  <c:v>5814</c:v>
                </c:pt>
                <c:pt idx="17">
                  <c:v>5814</c:v>
                </c:pt>
                <c:pt idx="18">
                  <c:v>6108</c:v>
                </c:pt>
                <c:pt idx="19">
                  <c:v>6108</c:v>
                </c:pt>
                <c:pt idx="20">
                  <c:v>6904.2677156217896</c:v>
                </c:pt>
                <c:pt idx="21">
                  <c:v>9402</c:v>
                </c:pt>
                <c:pt idx="22">
                  <c:v>10602</c:v>
                </c:pt>
                <c:pt idx="23">
                  <c:v>10602</c:v>
                </c:pt>
                <c:pt idx="24">
                  <c:v>11802</c:v>
                </c:pt>
                <c:pt idx="25">
                  <c:v>9407.5823811895862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1-4AC4-837A-F3643EF3C94D}"/>
            </c:ext>
          </c:extLst>
        </c:ser>
        <c:ser>
          <c:idx val="2"/>
          <c:order val="2"/>
          <c:tx>
            <c:strRef>
              <c:f>'Tabulka 1,2,3'!$A$26</c:f>
              <c:strCache>
                <c:ptCount val="1"/>
                <c:pt idx="0">
                  <c:v>průměrný příjem (včetně ČKA a platby GFŘ) na jednoho pojištěnce</c:v>
                </c:pt>
              </c:strCache>
            </c:strRef>
          </c:tx>
          <c:spPr>
            <a:pattFill prst="dkDn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('Tabulka 1,2,3'!$B$23:$AN$23,'Tabulka 1,2,3'!$AP$23:$AZ$23)</c:f>
              <c:strCache>
                <c:ptCount val="26"/>
                <c:pt idx="0">
                  <c:v>Ip/2010</c:v>
                </c:pt>
                <c:pt idx="1">
                  <c:v>IIp/2010</c:v>
                </c:pt>
                <c:pt idx="2">
                  <c:v>Ip/2011</c:v>
                </c:pt>
                <c:pt idx="3">
                  <c:v>IIp/2011</c:v>
                </c:pt>
                <c:pt idx="4">
                  <c:v>Ip/2012</c:v>
                </c:pt>
                <c:pt idx="5">
                  <c:v>IIp/2012</c:v>
                </c:pt>
                <c:pt idx="6">
                  <c:v>Ip/2013</c:v>
                </c:pt>
                <c:pt idx="7">
                  <c:v>Ip/2013</c:v>
                </c:pt>
                <c:pt idx="8">
                  <c:v>Ip/2014</c:v>
                </c:pt>
                <c:pt idx="9">
                  <c:v>IIp/2014</c:v>
                </c:pt>
                <c:pt idx="10">
                  <c:v>Ip/2015</c:v>
                </c:pt>
                <c:pt idx="11">
                  <c:v>IIp/2015</c:v>
                </c:pt>
                <c:pt idx="12">
                  <c:v>Ip/2016</c:v>
                </c:pt>
                <c:pt idx="13">
                  <c:v>IIp/2016</c:v>
                </c:pt>
                <c:pt idx="14">
                  <c:v>Ip/2017</c:v>
                </c:pt>
                <c:pt idx="15">
                  <c:v>IIp/2017 *)</c:v>
                </c:pt>
                <c:pt idx="16">
                  <c:v>Ip/2018</c:v>
                </c:pt>
                <c:pt idx="17">
                  <c:v>IIp/2018</c:v>
                </c:pt>
                <c:pt idx="18">
                  <c:v>Ip/2019</c:v>
                </c:pt>
                <c:pt idx="19">
                  <c:v>IIp/2019</c:v>
                </c:pt>
                <c:pt idx="20">
                  <c:v>Ip/2020</c:v>
                </c:pt>
                <c:pt idx="21">
                  <c:v>IIp/2020</c:v>
                </c:pt>
                <c:pt idx="22">
                  <c:v>Ip/2021</c:v>
                </c:pt>
                <c:pt idx="23">
                  <c:v>IIp/2021</c:v>
                </c:pt>
                <c:pt idx="24">
                  <c:v>Ip/2022</c:v>
                </c:pt>
                <c:pt idx="25">
                  <c:v>IIp/2022</c:v>
                </c:pt>
              </c:strCache>
            </c:strRef>
          </c:cat>
          <c:val>
            <c:numRef>
              <c:f>('Tabulka 1,2,3'!$B$26:$AN$26,'Tabulka 1,2,3'!$AP$26:$AZ$26)</c:f>
              <c:numCache>
                <c:formatCode>#,##0</c:formatCode>
                <c:ptCount val="26"/>
                <c:pt idx="0">
                  <c:v>10089.543541990179</c:v>
                </c:pt>
                <c:pt idx="1">
                  <c:v>10393.495203911012</c:v>
                </c:pt>
                <c:pt idx="2">
                  <c:v>10348.648118464444</c:v>
                </c:pt>
                <c:pt idx="3">
                  <c:v>10374.591803447969</c:v>
                </c:pt>
                <c:pt idx="4">
                  <c:v>10502.617989885259</c:v>
                </c:pt>
                <c:pt idx="5">
                  <c:v>10637.261862246027</c:v>
                </c:pt>
                <c:pt idx="6">
                  <c:v>10650.372641094313</c:v>
                </c:pt>
                <c:pt idx="7">
                  <c:v>11046.224572013894</c:v>
                </c:pt>
                <c:pt idx="8">
                  <c:v>11143.067192644792</c:v>
                </c:pt>
                <c:pt idx="9">
                  <c:v>11697.747865098076</c:v>
                </c:pt>
                <c:pt idx="10">
                  <c:v>11823.721423723435</c:v>
                </c:pt>
                <c:pt idx="11">
                  <c:v>12191.590071803625</c:v>
                </c:pt>
                <c:pt idx="12">
                  <c:v>12401.459637521893</c:v>
                </c:pt>
                <c:pt idx="13">
                  <c:v>12540.462644264488</c:v>
                </c:pt>
                <c:pt idx="14">
                  <c:v>13206.67</c:v>
                </c:pt>
                <c:pt idx="15">
                  <c:v>13655.028298999237</c:v>
                </c:pt>
                <c:pt idx="16">
                  <c:v>14432.484278142827</c:v>
                </c:pt>
                <c:pt idx="17">
                  <c:v>14558.839313010167</c:v>
                </c:pt>
                <c:pt idx="18">
                  <c:v>15462.71</c:v>
                </c:pt>
                <c:pt idx="19">
                  <c:v>15481.6</c:v>
                </c:pt>
                <c:pt idx="20">
                  <c:v>16116.020161224757</c:v>
                </c:pt>
                <c:pt idx="21">
                  <c:v>17347.287719994863</c:v>
                </c:pt>
                <c:pt idx="22">
                  <c:v>18889.898521088755</c:v>
                </c:pt>
                <c:pt idx="23">
                  <c:v>19073.561113925654</c:v>
                </c:pt>
                <c:pt idx="24">
                  <c:v>20403.061037780022</c:v>
                </c:pt>
                <c:pt idx="25">
                  <c:v>18919.942970935881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1-4AC4-837A-F3643EF3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78080"/>
        <c:axId val="174479616"/>
      </c:barChart>
      <c:catAx>
        <c:axId val="17447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47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7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Kč</a:t>
                </a:r>
              </a:p>
            </c:rich>
          </c:tx>
          <c:layout>
            <c:manualLayout>
              <c:xMode val="edge"/>
              <c:yMode val="edge"/>
              <c:x val="1.1494252873563218E-2"/>
              <c:y val="8.96739130434782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478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0474854436356"/>
          <c:y val="0.78716559919935414"/>
          <c:w val="0.77155278004042549"/>
          <c:h val="0.1811759158847658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2021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98"/>
          <c:y val="0.29919137466307277"/>
          <c:w val="0.38011768266798357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C6-4DFA-A70D-8545944F1A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C6-4DFA-A70D-8545944F1A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C6-4DFA-A70D-8545944F1A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8C6-4DFA-A70D-8545944F1A0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8C6-4DFA-A70D-8545944F1A0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8C6-4DFA-A70D-8545944F1A0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8C6-4DFA-A70D-8545944F1A07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8C6-4DFA-A70D-8545944F1A07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8C6-4DFA-A70D-8545944F1A0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8C6-4DFA-A70D-8545944F1A07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8C6-4DFA-A70D-8545944F1A07}"/>
              </c:ext>
            </c:extLst>
          </c:dPt>
          <c:dLbls>
            <c:dLbl>
              <c:idx val="0"/>
              <c:layout>
                <c:manualLayout>
                  <c:x val="-0.1108683176486587"/>
                  <c:y val="-0.109745641941009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C6-4DFA-A70D-8545944F1A07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C6-4DFA-A70D-8545944F1A07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C6-4DFA-A70D-8545944F1A07}"/>
                </c:ext>
              </c:extLst>
            </c:dLbl>
            <c:dLbl>
              <c:idx val="3"/>
              <c:layout>
                <c:manualLayout>
                  <c:x val="0.15092758931229838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C6-4DFA-A70D-8545944F1A07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C6-4DFA-A70D-8545944F1A07}"/>
                </c:ext>
              </c:extLst>
            </c:dLbl>
            <c:dLbl>
              <c:idx val="5"/>
              <c:layout>
                <c:manualLayout>
                  <c:x val="0.14829320532703658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C6-4DFA-A70D-8545944F1A07}"/>
                </c:ext>
              </c:extLst>
            </c:dLbl>
            <c:dLbl>
              <c:idx val="6"/>
              <c:layout>
                <c:manualLayout>
                  <c:x val="8.1515787436525752E-2"/>
                  <c:y val="0.2137526090774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C6-4DFA-A70D-8545944F1A07}"/>
                </c:ext>
              </c:extLst>
            </c:dLbl>
            <c:dLbl>
              <c:idx val="7"/>
              <c:layout>
                <c:manualLayout>
                  <c:x val="3.1079867122926083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C6-4DFA-A70D-8545944F1A07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C6-4DFA-A70D-8545944F1A07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C6-4DFA-A70D-8545944F1A07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8C6-4DFA-A70D-8545944F1A07}"/>
                </c:ext>
              </c:extLst>
            </c:dLbl>
            <c:dLbl>
              <c:idx val="11"/>
              <c:layout>
                <c:manualLayout>
                  <c:x val="-0.21473011605906989"/>
                  <c:y val="-0.1000146828081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C6-4DFA-A70D-8545944F1A07}"/>
                </c:ext>
              </c:extLst>
            </c:dLbl>
            <c:dLbl>
              <c:idx val="12"/>
              <c:layout>
                <c:manualLayout>
                  <c:x val="-0.20698769478280038"/>
                  <c:y val="-0.11098331629935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8C6-4DFA-A70D-8545944F1A0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NETISKNOUT_vst.data!$Y$60:$Y$72</c:f>
              <c:numCache>
                <c:formatCode>0.00%</c:formatCode>
                <c:ptCount val="13"/>
                <c:pt idx="0">
                  <c:v>3.4235177420105962E-2</c:v>
                </c:pt>
                <c:pt idx="1">
                  <c:v>6.2182310789645173E-2</c:v>
                </c:pt>
                <c:pt idx="2">
                  <c:v>9.1400575552946523E-3</c:v>
                </c:pt>
                <c:pt idx="3">
                  <c:v>4.6470905363766468E-2</c:v>
                </c:pt>
                <c:pt idx="4">
                  <c:v>8.589368291056906E-3</c:v>
                </c:pt>
                <c:pt idx="5">
                  <c:v>1.2491680068968027E-2</c:v>
                </c:pt>
                <c:pt idx="6">
                  <c:v>7.9530741381953721E-2</c:v>
                </c:pt>
                <c:pt idx="7">
                  <c:v>6.5693190559877476E-2</c:v>
                </c:pt>
                <c:pt idx="8">
                  <c:v>0.50629042810299407</c:v>
                </c:pt>
                <c:pt idx="9">
                  <c:v>9.110292954892258E-3</c:v>
                </c:pt>
                <c:pt idx="10">
                  <c:v>1.609526766969134E-2</c:v>
                </c:pt>
                <c:pt idx="11">
                  <c:v>0.11802415160232857</c:v>
                </c:pt>
                <c:pt idx="12">
                  <c:v>3.2146428239425255E-2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8C6-4DFA-A70D-8545944F1A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7" footer="0.49212598450000167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2022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98"/>
          <c:y val="0.29919137466307277"/>
          <c:w val="0.38011768266798357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E6-4C27-B3DC-00293E47FAE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E6-4C27-B3DC-00293E47FAE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E6-4C27-B3DC-00293E47FAE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E6-4C27-B3DC-00293E47FAE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E6-4C27-B3DC-00293E47FAE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E6-4C27-B3DC-00293E47FAE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6E6-4C27-B3DC-00293E47FAEA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6E6-4C27-B3DC-00293E47FAEA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6E6-4C27-B3DC-00293E47FAE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6E6-4C27-B3DC-00293E47FAEA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6E6-4C27-B3DC-00293E47FAEA}"/>
              </c:ext>
            </c:extLst>
          </c:dPt>
          <c:dLbls>
            <c:dLbl>
              <c:idx val="0"/>
              <c:layout>
                <c:manualLayout>
                  <c:x val="-0.1108683176486587"/>
                  <c:y val="-0.109745641941009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E6-4C27-B3DC-00293E47FAEA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E6-4C27-B3DC-00293E47FAEA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E6-4C27-B3DC-00293E47FAEA}"/>
                </c:ext>
              </c:extLst>
            </c:dLbl>
            <c:dLbl>
              <c:idx val="3"/>
              <c:layout>
                <c:manualLayout>
                  <c:x val="0.15092758931229838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E6-4C27-B3DC-00293E47FAEA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E6-4C27-B3DC-00293E47FAEA}"/>
                </c:ext>
              </c:extLst>
            </c:dLbl>
            <c:dLbl>
              <c:idx val="5"/>
              <c:layout>
                <c:manualLayout>
                  <c:x val="0.14829320532703658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E6-4C27-B3DC-00293E47FAEA}"/>
                </c:ext>
              </c:extLst>
            </c:dLbl>
            <c:dLbl>
              <c:idx val="6"/>
              <c:layout>
                <c:manualLayout>
                  <c:x val="8.1515787436525752E-2"/>
                  <c:y val="0.2137526090774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E6-4C27-B3DC-00293E47FAEA}"/>
                </c:ext>
              </c:extLst>
            </c:dLbl>
            <c:dLbl>
              <c:idx val="7"/>
              <c:layout>
                <c:manualLayout>
                  <c:x val="3.1079867122926083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E6-4C27-B3DC-00293E47FAEA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E6-4C27-B3DC-00293E47FAEA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E6-4C27-B3DC-00293E47FAEA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E6-4C27-B3DC-00293E47FAEA}"/>
                </c:ext>
              </c:extLst>
            </c:dLbl>
            <c:dLbl>
              <c:idx val="11"/>
              <c:layout>
                <c:manualLayout>
                  <c:x val="-0.21473011605906989"/>
                  <c:y val="-0.1000146828081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E6-4C27-B3DC-00293E47FAEA}"/>
                </c:ext>
              </c:extLst>
            </c:dLbl>
            <c:dLbl>
              <c:idx val="12"/>
              <c:layout>
                <c:manualLayout>
                  <c:x val="-0.20698769478280038"/>
                  <c:y val="-0.11098331629935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E6-4C27-B3DC-00293E47FAE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NETISKNOUT_vst.data!$Z$60:$Z$72</c:f>
              <c:numCache>
                <c:formatCode>0.00%</c:formatCode>
                <c:ptCount val="13"/>
                <c:pt idx="0">
                  <c:v>3.6049612371569416E-2</c:v>
                </c:pt>
                <c:pt idx="1">
                  <c:v>5.988635586286737E-2</c:v>
                </c:pt>
                <c:pt idx="2">
                  <c:v>9.9728318204700562E-3</c:v>
                </c:pt>
                <c:pt idx="3">
                  <c:v>4.2900750535481869E-2</c:v>
                </c:pt>
                <c:pt idx="4">
                  <c:v>9.4396985404100742E-3</c:v>
                </c:pt>
                <c:pt idx="5">
                  <c:v>1.3364870865259917E-2</c:v>
                </c:pt>
                <c:pt idx="6">
                  <c:v>8.4690929381165514E-2</c:v>
                </c:pt>
                <c:pt idx="7">
                  <c:v>7.1886531417547569E-2</c:v>
                </c:pt>
                <c:pt idx="8">
                  <c:v>0.50389376308149547</c:v>
                </c:pt>
                <c:pt idx="9">
                  <c:v>9.7355646570989451E-3</c:v>
                </c:pt>
                <c:pt idx="10">
                  <c:v>1.4945234035848392E-2</c:v>
                </c:pt>
                <c:pt idx="11">
                  <c:v>0.12258134790341321</c:v>
                </c:pt>
                <c:pt idx="12">
                  <c:v>2.0652509527372243E-2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6E6-4C27-B3DC-00293E47FA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7" footer="0.49212598450000167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a) praktičtí lékaři</a:t>
            </a:r>
          </a:p>
        </c:rich>
      </c:tx>
      <c:layout>
        <c:manualLayout>
          <c:xMode val="edge"/>
          <c:yMode val="edge"/>
          <c:x val="0.40851768134661554"/>
          <c:y val="1.8181818181818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3284482972752"/>
          <c:y val="9.0909090909091064E-2"/>
          <c:w val="0.85962608774849514"/>
          <c:h val="0.66940668682764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NETISKNOUT_vst.data!$B$80:$AY$80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NETISKNOUT_vst.data!$B$81:$AY$81</c:f>
              <c:numCache>
                <c:formatCode>#,##0</c:formatCode>
                <c:ptCount val="50"/>
                <c:pt idx="0">
                  <c:v>2343704.1868925081</c:v>
                </c:pt>
                <c:pt idx="1">
                  <c:v>2727032.0409032344</c:v>
                </c:pt>
                <c:pt idx="2">
                  <c:v>2792551.844553187</c:v>
                </c:pt>
                <c:pt idx="3">
                  <c:v>2776224.155446813</c:v>
                </c:pt>
                <c:pt idx="4">
                  <c:v>2890854.2682874198</c:v>
                </c:pt>
                <c:pt idx="5">
                  <c:v>2885728.5617125803</c:v>
                </c:pt>
                <c:pt idx="6">
                  <c:v>2884170.1725850045</c:v>
                </c:pt>
                <c:pt idx="7">
                  <c:v>3247560.679</c:v>
                </c:pt>
                <c:pt idx="8">
                  <c:v>3349266</c:v>
                </c:pt>
                <c:pt idx="9">
                  <c:v>3454864</c:v>
                </c:pt>
                <c:pt idx="10">
                  <c:v>3712663</c:v>
                </c:pt>
                <c:pt idx="11">
                  <c:v>3646227.32283</c:v>
                </c:pt>
                <c:pt idx="12">
                  <c:v>3737316.3354600002</c:v>
                </c:pt>
                <c:pt idx="13">
                  <c:v>3739897.45554</c:v>
                </c:pt>
                <c:pt idx="14">
                  <c:v>3777462</c:v>
                </c:pt>
                <c:pt idx="15">
                  <c:v>3802261.5268899999</c:v>
                </c:pt>
                <c:pt idx="16">
                  <c:v>4147202</c:v>
                </c:pt>
                <c:pt idx="17">
                  <c:v>4052407</c:v>
                </c:pt>
                <c:pt idx="18">
                  <c:v>4135770</c:v>
                </c:pt>
                <c:pt idx="19">
                  <c:v>4458210</c:v>
                </c:pt>
                <c:pt idx="20">
                  <c:v>5046621.8135599997</c:v>
                </c:pt>
                <c:pt idx="21">
                  <c:v>5112480.1864400003</c:v>
                </c:pt>
                <c:pt idx="22">
                  <c:v>5975310</c:v>
                </c:pt>
                <c:pt idx="23">
                  <c:v>5930324</c:v>
                </c:pt>
                <c:pt idx="24">
                  <c:v>6254334</c:v>
                </c:pt>
                <c:pt idx="25">
                  <c:v>6333049</c:v>
                </c:pt>
                <c:pt idx="26">
                  <c:v>6432288</c:v>
                </c:pt>
                <c:pt idx="27">
                  <c:v>6456330</c:v>
                </c:pt>
                <c:pt idx="28">
                  <c:v>6534462</c:v>
                </c:pt>
                <c:pt idx="29">
                  <c:v>6559277</c:v>
                </c:pt>
                <c:pt idx="30">
                  <c:v>6605558</c:v>
                </c:pt>
                <c:pt idx="31">
                  <c:v>6773896</c:v>
                </c:pt>
                <c:pt idx="32">
                  <c:v>6734357</c:v>
                </c:pt>
                <c:pt idx="33">
                  <c:v>6856240</c:v>
                </c:pt>
                <c:pt idx="34">
                  <c:v>7074846</c:v>
                </c:pt>
                <c:pt idx="35">
                  <c:v>7313903</c:v>
                </c:pt>
                <c:pt idx="36">
                  <c:v>7375957</c:v>
                </c:pt>
                <c:pt idx="37">
                  <c:v>7436958</c:v>
                </c:pt>
                <c:pt idx="38">
                  <c:v>7687911</c:v>
                </c:pt>
                <c:pt idx="39">
                  <c:v>7778659</c:v>
                </c:pt>
                <c:pt idx="40">
                  <c:v>7893035.64934</c:v>
                </c:pt>
                <c:pt idx="41">
                  <c:v>8089533.9153899997</c:v>
                </c:pt>
                <c:pt idx="42">
                  <c:v>8354028.3599999994</c:v>
                </c:pt>
                <c:pt idx="43">
                  <c:v>8907111.5349199995</c:v>
                </c:pt>
                <c:pt idx="44">
                  <c:v>8967766.720999999</c:v>
                </c:pt>
                <c:pt idx="45">
                  <c:v>11947809.279000003</c:v>
                </c:pt>
                <c:pt idx="46">
                  <c:v>12679602.592939999</c:v>
                </c:pt>
                <c:pt idx="47">
                  <c:v>12465392.798389999</c:v>
                </c:pt>
                <c:pt idx="48">
                  <c:v>12538669.050000001</c:v>
                </c:pt>
                <c:pt idx="49">
                  <c:v>12654283.296260001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4-4A3B-B617-19B38F407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47872"/>
        <c:axId val="189249408"/>
      </c:barChart>
      <c:catAx>
        <c:axId val="1892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2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4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1.1041009463722464E-2"/>
              <c:y val="0.247272727272727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2478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b) ambulantní specialisté</a:t>
            </a:r>
          </a:p>
        </c:rich>
      </c:tx>
      <c:layout>
        <c:manualLayout>
          <c:xMode val="edge"/>
          <c:yMode val="edge"/>
          <c:x val="0.35071139804206936"/>
          <c:y val="2.1052631578947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34508423413956"/>
          <c:y val="0.12688429445745281"/>
          <c:w val="0.82780538452400665"/>
          <c:h val="0.66997188497247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NETISKNOUT_vst.data!$B$84:$AY$84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NETISKNOUT_vst.data!$B$85:$AY$85</c:f>
              <c:numCache>
                <c:formatCode>#,##0</c:formatCode>
                <c:ptCount val="50"/>
                <c:pt idx="0">
                  <c:v>4342027.8547502272</c:v>
                </c:pt>
                <c:pt idx="1">
                  <c:v>3731300.0663654921</c:v>
                </c:pt>
                <c:pt idx="2">
                  <c:v>3676910.7672445523</c:v>
                </c:pt>
                <c:pt idx="3">
                  <c:v>3184787.2327554477</c:v>
                </c:pt>
                <c:pt idx="4">
                  <c:v>3686753.9471667819</c:v>
                </c:pt>
                <c:pt idx="5">
                  <c:v>3691319.8528332184</c:v>
                </c:pt>
                <c:pt idx="6">
                  <c:v>4322209</c:v>
                </c:pt>
                <c:pt idx="7">
                  <c:v>4188036.6120000002</c:v>
                </c:pt>
                <c:pt idx="8">
                  <c:v>5029040</c:v>
                </c:pt>
                <c:pt idx="9">
                  <c:v>4925039</c:v>
                </c:pt>
                <c:pt idx="10">
                  <c:v>5495170</c:v>
                </c:pt>
                <c:pt idx="11">
                  <c:v>5433023.5801813081</c:v>
                </c:pt>
                <c:pt idx="12">
                  <c:v>5809183</c:v>
                </c:pt>
                <c:pt idx="13">
                  <c:v>5816278.5022200001</c:v>
                </c:pt>
                <c:pt idx="14">
                  <c:v>6331026</c:v>
                </c:pt>
                <c:pt idx="15">
                  <c:v>6028037.8334999997</c:v>
                </c:pt>
                <c:pt idx="16">
                  <c:v>7116494</c:v>
                </c:pt>
                <c:pt idx="17">
                  <c:v>6876376.8996262318</c:v>
                </c:pt>
                <c:pt idx="18">
                  <c:v>6706276</c:v>
                </c:pt>
                <c:pt idx="19">
                  <c:v>6734099</c:v>
                </c:pt>
                <c:pt idx="20">
                  <c:v>7539731.1804400003</c:v>
                </c:pt>
                <c:pt idx="21">
                  <c:v>7324007.8195599997</c:v>
                </c:pt>
                <c:pt idx="22">
                  <c:v>8145205</c:v>
                </c:pt>
                <c:pt idx="23">
                  <c:v>8160835</c:v>
                </c:pt>
                <c:pt idx="24">
                  <c:v>8321494</c:v>
                </c:pt>
                <c:pt idx="25">
                  <c:v>9138261</c:v>
                </c:pt>
                <c:pt idx="26">
                  <c:v>9328030</c:v>
                </c:pt>
                <c:pt idx="27">
                  <c:v>9396413</c:v>
                </c:pt>
                <c:pt idx="28">
                  <c:v>9241101</c:v>
                </c:pt>
                <c:pt idx="29">
                  <c:v>9519860</c:v>
                </c:pt>
                <c:pt idx="30">
                  <c:v>9196588</c:v>
                </c:pt>
                <c:pt idx="31">
                  <c:v>10001827</c:v>
                </c:pt>
                <c:pt idx="32">
                  <c:v>9666998</c:v>
                </c:pt>
                <c:pt idx="33">
                  <c:v>10437312</c:v>
                </c:pt>
                <c:pt idx="34">
                  <c:v>10323302</c:v>
                </c:pt>
                <c:pt idx="35">
                  <c:v>10857585</c:v>
                </c:pt>
                <c:pt idx="36">
                  <c:v>11176698</c:v>
                </c:pt>
                <c:pt idx="37">
                  <c:v>12187566</c:v>
                </c:pt>
                <c:pt idx="38">
                  <c:v>11749932</c:v>
                </c:pt>
                <c:pt idx="39">
                  <c:v>12788960</c:v>
                </c:pt>
                <c:pt idx="40">
                  <c:v>12029509.23882</c:v>
                </c:pt>
                <c:pt idx="41">
                  <c:v>13369883.48347</c:v>
                </c:pt>
                <c:pt idx="42">
                  <c:v>13166200.210000001</c:v>
                </c:pt>
                <c:pt idx="43">
                  <c:v>15981373.352370001</c:v>
                </c:pt>
                <c:pt idx="44">
                  <c:v>14672054.18</c:v>
                </c:pt>
                <c:pt idx="45">
                  <c:v>19366920.82</c:v>
                </c:pt>
                <c:pt idx="46">
                  <c:v>16719099.468119999</c:v>
                </c:pt>
                <c:pt idx="47">
                  <c:v>17740569.858339999</c:v>
                </c:pt>
                <c:pt idx="48">
                  <c:v>17859040.789999999</c:v>
                </c:pt>
                <c:pt idx="49">
                  <c:v>20609747.66322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199-A784-524AA9261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15328"/>
        <c:axId val="189349888"/>
      </c:barChart>
      <c:catAx>
        <c:axId val="18931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3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349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3.4755134281200632E-2"/>
              <c:y val="0.29473794723028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3153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c) laboratorní a diagnostická péče</a:t>
            </a:r>
          </a:p>
        </c:rich>
      </c:tx>
      <c:layout>
        <c:manualLayout>
          <c:xMode val="edge"/>
          <c:yMode val="edge"/>
          <c:x val="0.29588607594937011"/>
          <c:y val="2.0242914979757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2911392405017"/>
          <c:y val="0.11336054798311809"/>
          <c:w val="0.85917721518987744"/>
          <c:h val="0.651618918496118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NETISKNOUT_vst.data!$B$92:$AY$92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NETISKNOUT_vst.data!$B$93:$AY$93</c:f>
              <c:numCache>
                <c:formatCode>#,##0</c:formatCode>
                <c:ptCount val="50"/>
                <c:pt idx="0">
                  <c:v>951360.60557197779</c:v>
                </c:pt>
                <c:pt idx="1">
                  <c:v>1333513.6760054822</c:v>
                </c:pt>
                <c:pt idx="2">
                  <c:v>1792866.3635015192</c:v>
                </c:pt>
                <c:pt idx="3">
                  <c:v>1771693.6364984808</c:v>
                </c:pt>
                <c:pt idx="4">
                  <c:v>1999193.0213804683</c:v>
                </c:pt>
                <c:pt idx="5">
                  <c:v>1833052.1986195317</c:v>
                </c:pt>
                <c:pt idx="6">
                  <c:v>1911565.4249652298</c:v>
                </c:pt>
                <c:pt idx="7">
                  <c:v>2098621.1639999999</c:v>
                </c:pt>
                <c:pt idx="8">
                  <c:v>2258487</c:v>
                </c:pt>
                <c:pt idx="9">
                  <c:v>2368869</c:v>
                </c:pt>
                <c:pt idx="10">
                  <c:v>2612247</c:v>
                </c:pt>
                <c:pt idx="11">
                  <c:v>2780674.1022300003</c:v>
                </c:pt>
                <c:pt idx="12">
                  <c:v>3077868.0317500001</c:v>
                </c:pt>
                <c:pt idx="13">
                  <c:v>3108307.9867199999</c:v>
                </c:pt>
                <c:pt idx="14">
                  <c:v>3434597</c:v>
                </c:pt>
                <c:pt idx="15">
                  <c:v>3286831.4321699999</c:v>
                </c:pt>
                <c:pt idx="16">
                  <c:v>3465413</c:v>
                </c:pt>
                <c:pt idx="17">
                  <c:v>3050445</c:v>
                </c:pt>
                <c:pt idx="18">
                  <c:v>3098816</c:v>
                </c:pt>
                <c:pt idx="19">
                  <c:v>3532812</c:v>
                </c:pt>
                <c:pt idx="20">
                  <c:v>3729701</c:v>
                </c:pt>
                <c:pt idx="21">
                  <c:v>3657618</c:v>
                </c:pt>
                <c:pt idx="22">
                  <c:v>4413940</c:v>
                </c:pt>
                <c:pt idx="23">
                  <c:v>4513136</c:v>
                </c:pt>
                <c:pt idx="24">
                  <c:v>4326547</c:v>
                </c:pt>
                <c:pt idx="25">
                  <c:v>3866944</c:v>
                </c:pt>
                <c:pt idx="26">
                  <c:v>4063135</c:v>
                </c:pt>
                <c:pt idx="27">
                  <c:v>4265403</c:v>
                </c:pt>
                <c:pt idx="28">
                  <c:v>4143662</c:v>
                </c:pt>
                <c:pt idx="29">
                  <c:v>4497329</c:v>
                </c:pt>
                <c:pt idx="30">
                  <c:v>4149870</c:v>
                </c:pt>
                <c:pt idx="31">
                  <c:v>4583988</c:v>
                </c:pt>
                <c:pt idx="32">
                  <c:v>4582363</c:v>
                </c:pt>
                <c:pt idx="33">
                  <c:v>5026231</c:v>
                </c:pt>
                <c:pt idx="34">
                  <c:v>4604082</c:v>
                </c:pt>
                <c:pt idx="35">
                  <c:v>4936113</c:v>
                </c:pt>
                <c:pt idx="36">
                  <c:v>4736350</c:v>
                </c:pt>
                <c:pt idx="37">
                  <c:v>5249339</c:v>
                </c:pt>
                <c:pt idx="38">
                  <c:v>4859109</c:v>
                </c:pt>
                <c:pt idx="39">
                  <c:v>5595234</c:v>
                </c:pt>
                <c:pt idx="40">
                  <c:v>5209511.5781300003</c:v>
                </c:pt>
                <c:pt idx="41">
                  <c:v>5869201.7349700006</c:v>
                </c:pt>
                <c:pt idx="42">
                  <c:v>5400494.6699999999</c:v>
                </c:pt>
                <c:pt idx="43">
                  <c:v>6256669.7422500011</c:v>
                </c:pt>
                <c:pt idx="44">
                  <c:v>5996238.6600000001</c:v>
                </c:pt>
                <c:pt idx="45">
                  <c:v>9924210.3399999999</c:v>
                </c:pt>
                <c:pt idx="46">
                  <c:v>8686770.8524500001</c:v>
                </c:pt>
                <c:pt idx="47">
                  <c:v>10104919.04077</c:v>
                </c:pt>
                <c:pt idx="48">
                  <c:v>9372268.9399999995</c:v>
                </c:pt>
                <c:pt idx="49">
                  <c:v>8675190.2564499993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2-4EA5-A54A-9BF215DDD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70752"/>
        <c:axId val="189372288"/>
      </c:barChart>
      <c:catAx>
        <c:axId val="1893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37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37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2.3734177215189875E-2"/>
              <c:y val="0.295983605800740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3707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d) stomatologická péče</a:t>
            </a:r>
          </a:p>
        </c:rich>
      </c:tx>
      <c:layout>
        <c:manualLayout>
          <c:xMode val="edge"/>
          <c:yMode val="edge"/>
          <c:x val="0.37224007882295584"/>
          <c:y val="1.82481751824818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9209286636"/>
          <c:y val="0.13420028940296633"/>
          <c:w val="0.85489024830738292"/>
          <c:h val="0.65077706575460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NETISKNOUT_vst.data!$B$96:$AY$96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NETISKNOUT_vst.data!$B$97:$AY$97</c:f>
              <c:numCache>
                <c:formatCode>#,##0</c:formatCode>
                <c:ptCount val="50"/>
                <c:pt idx="0">
                  <c:v>3515432.4207048276</c:v>
                </c:pt>
                <c:pt idx="1">
                  <c:v>3212433.8292951724</c:v>
                </c:pt>
                <c:pt idx="2">
                  <c:v>3655162.521079788</c:v>
                </c:pt>
                <c:pt idx="3">
                  <c:v>3214272.478920212</c:v>
                </c:pt>
                <c:pt idx="4">
                  <c:v>3741126.8905582279</c:v>
                </c:pt>
                <c:pt idx="5">
                  <c:v>3247495.509441772</c:v>
                </c:pt>
                <c:pt idx="6">
                  <c:v>3824635.2217056742</c:v>
                </c:pt>
                <c:pt idx="7">
                  <c:v>3511526.7039999999</c:v>
                </c:pt>
                <c:pt idx="8">
                  <c:v>4101374</c:v>
                </c:pt>
                <c:pt idx="9">
                  <c:v>3735503</c:v>
                </c:pt>
                <c:pt idx="10">
                  <c:v>4246929</c:v>
                </c:pt>
                <c:pt idx="11">
                  <c:v>3889102.2483999999</c:v>
                </c:pt>
                <c:pt idx="12">
                  <c:v>4594398.6531600002</c:v>
                </c:pt>
                <c:pt idx="13">
                  <c:v>3958067.4712399999</c:v>
                </c:pt>
                <c:pt idx="14">
                  <c:v>4614097</c:v>
                </c:pt>
                <c:pt idx="15">
                  <c:v>3993003.2510299999</c:v>
                </c:pt>
                <c:pt idx="16">
                  <c:v>4488901</c:v>
                </c:pt>
                <c:pt idx="17">
                  <c:v>3965590</c:v>
                </c:pt>
                <c:pt idx="18">
                  <c:v>4728410</c:v>
                </c:pt>
                <c:pt idx="19">
                  <c:v>4303714</c:v>
                </c:pt>
                <c:pt idx="20">
                  <c:v>4867338.4502499998</c:v>
                </c:pt>
                <c:pt idx="21">
                  <c:v>4289919.5497500002</c:v>
                </c:pt>
                <c:pt idx="22">
                  <c:v>5168332</c:v>
                </c:pt>
                <c:pt idx="23">
                  <c:v>4533427</c:v>
                </c:pt>
                <c:pt idx="24">
                  <c:v>5323775</c:v>
                </c:pt>
                <c:pt idx="25">
                  <c:v>4608300</c:v>
                </c:pt>
                <c:pt idx="26">
                  <c:v>5387942</c:v>
                </c:pt>
                <c:pt idx="27">
                  <c:v>4677891</c:v>
                </c:pt>
                <c:pt idx="28">
                  <c:v>5284305</c:v>
                </c:pt>
                <c:pt idx="29">
                  <c:v>4679314</c:v>
                </c:pt>
                <c:pt idx="30">
                  <c:v>5199899</c:v>
                </c:pt>
                <c:pt idx="31">
                  <c:v>4805072</c:v>
                </c:pt>
                <c:pt idx="32">
                  <c:v>5315320</c:v>
                </c:pt>
                <c:pt idx="33">
                  <c:v>4743466</c:v>
                </c:pt>
                <c:pt idx="34">
                  <c:v>5532126</c:v>
                </c:pt>
                <c:pt idx="35">
                  <c:v>4853018</c:v>
                </c:pt>
                <c:pt idx="36">
                  <c:v>5732094</c:v>
                </c:pt>
                <c:pt idx="37">
                  <c:v>4963624</c:v>
                </c:pt>
                <c:pt idx="38">
                  <c:v>5846000</c:v>
                </c:pt>
                <c:pt idx="39">
                  <c:v>5085949</c:v>
                </c:pt>
                <c:pt idx="40">
                  <c:v>5864440.9486199999</c:v>
                </c:pt>
                <c:pt idx="41">
                  <c:v>5284342.3934300002</c:v>
                </c:pt>
                <c:pt idx="42">
                  <c:v>6439364.3499999996</c:v>
                </c:pt>
                <c:pt idx="43">
                  <c:v>5725485.4249100005</c:v>
                </c:pt>
                <c:pt idx="44">
                  <c:v>6016111.0099999998</c:v>
                </c:pt>
                <c:pt idx="45">
                  <c:v>7682066.9899999984</c:v>
                </c:pt>
                <c:pt idx="46">
                  <c:v>7200263.1149000004</c:v>
                </c:pt>
                <c:pt idx="47">
                  <c:v>6643599.6737000011</c:v>
                </c:pt>
                <c:pt idx="48">
                  <c:v>8082903.2800000003</c:v>
                </c:pt>
                <c:pt idx="49">
                  <c:v>7082423.6712299995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C-44A9-B8D8-DA2E0BADD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05440"/>
        <c:axId val="189419520"/>
      </c:barChart>
      <c:catAx>
        <c:axId val="1894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41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19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2.365930599369085E-2"/>
              <c:y val="0.259124470755024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4054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e) rehabilitační péče</a:t>
            </a:r>
          </a:p>
        </c:rich>
      </c:tx>
      <c:layout>
        <c:manualLayout>
          <c:xMode val="edge"/>
          <c:yMode val="edge"/>
          <c:x val="0.38765822784810228"/>
          <c:y val="2.0979020979021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3375527426189"/>
          <c:y val="0.11836933998810789"/>
          <c:w val="0.86814345991561181"/>
          <c:h val="0.67766662462387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NETISKNOUT_vst.data!$B$100:$AY$100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NETISKNOUT_vst.data!$B$101:$AY$101</c:f>
              <c:numCache>
                <c:formatCode>#,##0</c:formatCode>
                <c:ptCount val="50"/>
                <c:pt idx="0">
                  <c:v>97696.227154160268</c:v>
                </c:pt>
                <c:pt idx="1">
                  <c:v>510340.8655051238</c:v>
                </c:pt>
                <c:pt idx="2">
                  <c:v>488695.46189182776</c:v>
                </c:pt>
                <c:pt idx="3">
                  <c:v>474301.53810817224</c:v>
                </c:pt>
                <c:pt idx="4">
                  <c:v>518050.83358708041</c:v>
                </c:pt>
                <c:pt idx="5">
                  <c:v>511337.26641291962</c:v>
                </c:pt>
                <c:pt idx="6">
                  <c:v>570678</c:v>
                </c:pt>
                <c:pt idx="7">
                  <c:v>554851.09600000002</c:v>
                </c:pt>
                <c:pt idx="8">
                  <c:v>605127</c:v>
                </c:pt>
                <c:pt idx="9">
                  <c:v>609602</c:v>
                </c:pt>
                <c:pt idx="10">
                  <c:v>719792</c:v>
                </c:pt>
                <c:pt idx="11">
                  <c:v>724162.83638461749</c:v>
                </c:pt>
                <c:pt idx="12">
                  <c:v>829675.25430583302</c:v>
                </c:pt>
                <c:pt idx="13">
                  <c:v>748844.16605</c:v>
                </c:pt>
                <c:pt idx="14">
                  <c:v>840110</c:v>
                </c:pt>
                <c:pt idx="15">
                  <c:v>765643.39382</c:v>
                </c:pt>
                <c:pt idx="16">
                  <c:v>842869</c:v>
                </c:pt>
                <c:pt idx="17">
                  <c:v>697042.10037376767</c:v>
                </c:pt>
                <c:pt idx="18">
                  <c:v>845102</c:v>
                </c:pt>
                <c:pt idx="19">
                  <c:v>801680</c:v>
                </c:pt>
                <c:pt idx="20">
                  <c:v>946614.44787000003</c:v>
                </c:pt>
                <c:pt idx="21">
                  <c:v>863649.55212999997</c:v>
                </c:pt>
                <c:pt idx="22">
                  <c:v>1056025</c:v>
                </c:pt>
                <c:pt idx="23">
                  <c:v>1112313</c:v>
                </c:pt>
                <c:pt idx="24">
                  <c:v>1065517</c:v>
                </c:pt>
                <c:pt idx="25">
                  <c:v>1162412</c:v>
                </c:pt>
                <c:pt idx="26">
                  <c:v>1193433</c:v>
                </c:pt>
                <c:pt idx="27">
                  <c:v>1233944</c:v>
                </c:pt>
                <c:pt idx="28">
                  <c:v>1250071</c:v>
                </c:pt>
                <c:pt idx="29">
                  <c:v>1283050</c:v>
                </c:pt>
                <c:pt idx="30">
                  <c:v>1243471</c:v>
                </c:pt>
                <c:pt idx="31">
                  <c:v>1371672</c:v>
                </c:pt>
                <c:pt idx="32">
                  <c:v>1359173</c:v>
                </c:pt>
                <c:pt idx="33">
                  <c:v>1500026</c:v>
                </c:pt>
                <c:pt idx="34">
                  <c:v>1365622</c:v>
                </c:pt>
                <c:pt idx="35">
                  <c:v>1475316</c:v>
                </c:pt>
                <c:pt idx="36">
                  <c:v>1459460</c:v>
                </c:pt>
                <c:pt idx="37">
                  <c:v>1560950</c:v>
                </c:pt>
                <c:pt idx="38">
                  <c:v>1454572</c:v>
                </c:pt>
                <c:pt idx="39">
                  <c:v>1523517</c:v>
                </c:pt>
                <c:pt idx="40">
                  <c:v>1488532.3840099999</c:v>
                </c:pt>
                <c:pt idx="41">
                  <c:v>1578530.1930499999</c:v>
                </c:pt>
                <c:pt idx="42">
                  <c:v>1543649.25</c:v>
                </c:pt>
                <c:pt idx="43">
                  <c:v>1863358.8044</c:v>
                </c:pt>
                <c:pt idx="44">
                  <c:v>1576979.9</c:v>
                </c:pt>
                <c:pt idx="45">
                  <c:v>2122963.0999999996</c:v>
                </c:pt>
                <c:pt idx="46">
                  <c:v>1858965.35247</c:v>
                </c:pt>
                <c:pt idx="47">
                  <c:v>1837048.8706399999</c:v>
                </c:pt>
                <c:pt idx="48">
                  <c:v>2062042.26</c:v>
                </c:pt>
                <c:pt idx="49">
                  <c:v>2133321.99602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6-48A8-AEB9-CCA80B1BC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60864"/>
        <c:axId val="189462400"/>
      </c:barChart>
      <c:catAx>
        <c:axId val="18946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46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62400"/>
        <c:scaling>
          <c:orientation val="minMax"/>
          <c:max val="2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2.1624472573839759E-2"/>
              <c:y val="0.266814969807098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94608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f) domácí zdravotní péče</a:t>
            </a:r>
          </a:p>
        </c:rich>
      </c:tx>
      <c:layout>
        <c:manualLayout>
          <c:xMode val="edge"/>
          <c:yMode val="edge"/>
          <c:x val="0.36492940752074415"/>
          <c:y val="2.0000000000000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7696715666"/>
          <c:y val="0.10000019531288147"/>
          <c:w val="0.87151264859665056"/>
          <c:h val="0.665069052232347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NETISKNOUT_vst.data!$B$104:$AY$104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NETISKNOUT_vst.data!$B$105:$AY$105</c:f>
              <c:numCache>
                <c:formatCode>#,##0</c:formatCode>
                <c:ptCount val="50"/>
                <c:pt idx="0">
                  <c:v>99503.525276903543</c:v>
                </c:pt>
                <c:pt idx="1">
                  <c:v>182478.57356590623</c:v>
                </c:pt>
                <c:pt idx="2">
                  <c:v>195637.48701184447</c:v>
                </c:pt>
                <c:pt idx="3">
                  <c:v>197784.51298815553</c:v>
                </c:pt>
                <c:pt idx="4">
                  <c:v>203130.80553419911</c:v>
                </c:pt>
                <c:pt idx="5">
                  <c:v>216595.71446580091</c:v>
                </c:pt>
                <c:pt idx="6">
                  <c:v>246770.43182809986</c:v>
                </c:pt>
                <c:pt idx="7">
                  <c:v>253465.03399999999</c:v>
                </c:pt>
                <c:pt idx="8">
                  <c:v>284952</c:v>
                </c:pt>
                <c:pt idx="9">
                  <c:v>332450</c:v>
                </c:pt>
                <c:pt idx="10">
                  <c:v>346564</c:v>
                </c:pt>
                <c:pt idx="11">
                  <c:v>378803.65052999998</c:v>
                </c:pt>
                <c:pt idx="12">
                  <c:v>405611.97694999998</c:v>
                </c:pt>
                <c:pt idx="13">
                  <c:v>433177.90932999999</c:v>
                </c:pt>
                <c:pt idx="14">
                  <c:v>440657</c:v>
                </c:pt>
                <c:pt idx="15">
                  <c:v>460948.86048999999</c:v>
                </c:pt>
                <c:pt idx="16">
                  <c:v>441353</c:v>
                </c:pt>
                <c:pt idx="17">
                  <c:v>454133</c:v>
                </c:pt>
                <c:pt idx="18">
                  <c:v>474776</c:v>
                </c:pt>
                <c:pt idx="19">
                  <c:v>546385</c:v>
                </c:pt>
                <c:pt idx="20">
                  <c:v>529021.70430999994</c:v>
                </c:pt>
                <c:pt idx="21">
                  <c:v>535716.29569000006</c:v>
                </c:pt>
                <c:pt idx="22">
                  <c:v>657761</c:v>
                </c:pt>
                <c:pt idx="23">
                  <c:v>676757</c:v>
                </c:pt>
                <c:pt idx="24">
                  <c:v>654495</c:v>
                </c:pt>
                <c:pt idx="25">
                  <c:v>664470</c:v>
                </c:pt>
                <c:pt idx="26">
                  <c:v>671830</c:v>
                </c:pt>
                <c:pt idx="27">
                  <c:v>704189</c:v>
                </c:pt>
                <c:pt idx="28">
                  <c:v>690049</c:v>
                </c:pt>
                <c:pt idx="29">
                  <c:v>697526</c:v>
                </c:pt>
                <c:pt idx="30">
                  <c:v>736355</c:v>
                </c:pt>
                <c:pt idx="31">
                  <c:v>812775</c:v>
                </c:pt>
                <c:pt idx="32">
                  <c:v>762751</c:v>
                </c:pt>
                <c:pt idx="33">
                  <c:v>921108</c:v>
                </c:pt>
                <c:pt idx="34">
                  <c:v>822410</c:v>
                </c:pt>
                <c:pt idx="35">
                  <c:v>863655</c:v>
                </c:pt>
                <c:pt idx="36">
                  <c:v>857778</c:v>
                </c:pt>
                <c:pt idx="37">
                  <c:v>1047131</c:v>
                </c:pt>
                <c:pt idx="38">
                  <c:v>894514</c:v>
                </c:pt>
                <c:pt idx="39">
                  <c:v>1022106</c:v>
                </c:pt>
                <c:pt idx="40">
                  <c:v>950601.06475000002</c:v>
                </c:pt>
                <c:pt idx="41">
                  <c:v>1056146.1773399999</c:v>
                </c:pt>
                <c:pt idx="42">
                  <c:v>1008983.8</c:v>
                </c:pt>
                <c:pt idx="43">
                  <c:v>1316357.91234</c:v>
                </c:pt>
                <c:pt idx="44">
                  <c:v>1396590.99</c:v>
                </c:pt>
                <c:pt idx="45">
                  <c:v>1878640.0100000007</c:v>
                </c:pt>
                <c:pt idx="46">
                  <c:v>1676279.1340600001</c:v>
                </c:pt>
                <c:pt idx="47">
                  <c:v>1797049.91001</c:v>
                </c:pt>
                <c:pt idx="48">
                  <c:v>1891723.83</c:v>
                </c:pt>
                <c:pt idx="49">
                  <c:v>2079362.2724200001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C-4C6D-9A18-D6763AB53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84512"/>
        <c:axId val="191610880"/>
      </c:barChart>
      <c:catAx>
        <c:axId val="19158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61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61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1.2638230647709321E-2"/>
              <c:y val="0.25200041994750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5845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k) nemocnice</a:t>
            </a:r>
          </a:p>
        </c:rich>
      </c:tx>
      <c:layout>
        <c:manualLayout>
          <c:xMode val="edge"/>
          <c:yMode val="edge"/>
          <c:x val="0.42586783907532161"/>
          <c:y val="1.82481751824818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8008147246578"/>
          <c:y val="8.3941755427683507E-2"/>
          <c:w val="0.84752957930731843"/>
          <c:h val="0.700469434160825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NETISKNOUT_vst.data!$B$124:$AY$124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NETISKNOUT_vst.data!$B$125:$AY$125</c:f>
              <c:numCache>
                <c:formatCode>#,##0</c:formatCode>
                <c:ptCount val="50"/>
                <c:pt idx="0">
                  <c:v>22612053.945316073</c:v>
                </c:pt>
                <c:pt idx="1">
                  <c:v>22324147.54469518</c:v>
                </c:pt>
                <c:pt idx="2">
                  <c:v>23498902.429294124</c:v>
                </c:pt>
                <c:pt idx="3">
                  <c:v>23480117.570705876</c:v>
                </c:pt>
                <c:pt idx="4">
                  <c:v>23931635.368103679</c:v>
                </c:pt>
                <c:pt idx="5">
                  <c:v>23552446.931896321</c:v>
                </c:pt>
                <c:pt idx="6">
                  <c:v>24714687.99683509</c:v>
                </c:pt>
                <c:pt idx="7">
                  <c:v>28643096.708000001</c:v>
                </c:pt>
                <c:pt idx="8">
                  <c:v>29843588</c:v>
                </c:pt>
                <c:pt idx="9">
                  <c:v>29296127</c:v>
                </c:pt>
                <c:pt idx="10">
                  <c:v>31009529</c:v>
                </c:pt>
                <c:pt idx="11">
                  <c:v>29183260.099380001</c:v>
                </c:pt>
                <c:pt idx="12">
                  <c:v>32007329.1074</c:v>
                </c:pt>
                <c:pt idx="13">
                  <c:v>32198891</c:v>
                </c:pt>
                <c:pt idx="14">
                  <c:v>33822355</c:v>
                </c:pt>
                <c:pt idx="15">
                  <c:v>34026417.793760002</c:v>
                </c:pt>
                <c:pt idx="16">
                  <c:v>37200339</c:v>
                </c:pt>
                <c:pt idx="17">
                  <c:v>37224064</c:v>
                </c:pt>
                <c:pt idx="18">
                  <c:v>40563572</c:v>
                </c:pt>
                <c:pt idx="19">
                  <c:v>41353196</c:v>
                </c:pt>
                <c:pt idx="20">
                  <c:v>42430605.257160001</c:v>
                </c:pt>
                <c:pt idx="21">
                  <c:v>46963746.742839999</c:v>
                </c:pt>
                <c:pt idx="22">
                  <c:v>46516575.120075382</c:v>
                </c:pt>
                <c:pt idx="23">
                  <c:v>49514710</c:v>
                </c:pt>
                <c:pt idx="24">
                  <c:v>49579307</c:v>
                </c:pt>
                <c:pt idx="25">
                  <c:v>53513867</c:v>
                </c:pt>
                <c:pt idx="26">
                  <c:v>50830634</c:v>
                </c:pt>
                <c:pt idx="27">
                  <c:v>53140892</c:v>
                </c:pt>
                <c:pt idx="28">
                  <c:v>51201166</c:v>
                </c:pt>
                <c:pt idx="29">
                  <c:v>53472635</c:v>
                </c:pt>
                <c:pt idx="30">
                  <c:v>50230974</c:v>
                </c:pt>
                <c:pt idx="31">
                  <c:v>53766872</c:v>
                </c:pt>
                <c:pt idx="32">
                  <c:v>54306637</c:v>
                </c:pt>
                <c:pt idx="33">
                  <c:v>57673803</c:v>
                </c:pt>
                <c:pt idx="34">
                  <c:v>56883064</c:v>
                </c:pt>
                <c:pt idx="35">
                  <c:v>59597039.000000007</c:v>
                </c:pt>
                <c:pt idx="36">
                  <c:v>59190759</c:v>
                </c:pt>
                <c:pt idx="37">
                  <c:v>62256486</c:v>
                </c:pt>
                <c:pt idx="38">
                  <c:v>63721989</c:v>
                </c:pt>
                <c:pt idx="39">
                  <c:v>66410452.000000007</c:v>
                </c:pt>
                <c:pt idx="40">
                  <c:v>69487350.593999982</c:v>
                </c:pt>
                <c:pt idx="41">
                  <c:v>72230913.248710006</c:v>
                </c:pt>
                <c:pt idx="42">
                  <c:v>75492514.51214999</c:v>
                </c:pt>
                <c:pt idx="43">
                  <c:v>79485458.054378241</c:v>
                </c:pt>
                <c:pt idx="44">
                  <c:v>82905611.079065248</c:v>
                </c:pt>
                <c:pt idx="45">
                  <c:v>97335774.920934737</c:v>
                </c:pt>
                <c:pt idx="46">
                  <c:v>87061768.942660004</c:v>
                </c:pt>
                <c:pt idx="47">
                  <c:v>124034344.57316999</c:v>
                </c:pt>
                <c:pt idx="48">
                  <c:v>101599621.08</c:v>
                </c:pt>
                <c:pt idx="49">
                  <c:v>119542651.12826002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B-4CA3-9C92-98E9EAF5D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39936"/>
        <c:axId val="191641472"/>
      </c:barChart>
      <c:catAx>
        <c:axId val="19163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64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64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7.8864353312302835E-3"/>
              <c:y val="0.273723010901009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6399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l) OLÚ</a:t>
            </a:r>
          </a:p>
        </c:rich>
      </c:tx>
      <c:layout>
        <c:manualLayout>
          <c:xMode val="edge"/>
          <c:yMode val="edge"/>
          <c:x val="0.46496848721935458"/>
          <c:y val="1.8796992481203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73477439523949"/>
          <c:y val="9.7744360902256175E-2"/>
          <c:w val="0.84501128441747364"/>
          <c:h val="0.658602047437799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NETISKNOUT_vst.data!$B$128:$AY$128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NETISKNOUT_vst.data!$B$129:$AY$129</c:f>
              <c:numCache>
                <c:formatCode>#,##0</c:formatCode>
                <c:ptCount val="50"/>
                <c:pt idx="0">
                  <c:v>803741.05762994708</c:v>
                </c:pt>
                <c:pt idx="1">
                  <c:v>1460404.4423700529</c:v>
                </c:pt>
                <c:pt idx="2">
                  <c:v>1302272.2913435448</c:v>
                </c:pt>
                <c:pt idx="3">
                  <c:v>1304151.7086564552</c:v>
                </c:pt>
                <c:pt idx="4">
                  <c:v>1282995.1370712742</c:v>
                </c:pt>
                <c:pt idx="5">
                  <c:v>1439798.3629287258</c:v>
                </c:pt>
                <c:pt idx="6">
                  <c:v>1499100.6772172572</c:v>
                </c:pt>
                <c:pt idx="7">
                  <c:v>1658392.3219999999</c:v>
                </c:pt>
                <c:pt idx="8">
                  <c:v>1531635</c:v>
                </c:pt>
                <c:pt idx="9">
                  <c:v>2140241</c:v>
                </c:pt>
                <c:pt idx="10">
                  <c:v>2000033</c:v>
                </c:pt>
                <c:pt idx="11">
                  <c:v>2060674.1871199999</c:v>
                </c:pt>
                <c:pt idx="12">
                  <c:v>2113153.0332800001</c:v>
                </c:pt>
                <c:pt idx="13">
                  <c:v>2154600.4514100002</c:v>
                </c:pt>
                <c:pt idx="14">
                  <c:v>2191332</c:v>
                </c:pt>
                <c:pt idx="15">
                  <c:v>2249658.11986</c:v>
                </c:pt>
                <c:pt idx="16">
                  <c:v>2534201</c:v>
                </c:pt>
                <c:pt idx="17">
                  <c:v>2428453</c:v>
                </c:pt>
                <c:pt idx="18">
                  <c:v>2476277</c:v>
                </c:pt>
                <c:pt idx="19">
                  <c:v>2973044</c:v>
                </c:pt>
                <c:pt idx="20">
                  <c:v>2790596.3638200001</c:v>
                </c:pt>
                <c:pt idx="21">
                  <c:v>2634424.6361799999</c:v>
                </c:pt>
                <c:pt idx="22">
                  <c:v>3064335.7385742152</c:v>
                </c:pt>
                <c:pt idx="23">
                  <c:v>3318826</c:v>
                </c:pt>
                <c:pt idx="24">
                  <c:v>3043488</c:v>
                </c:pt>
                <c:pt idx="25">
                  <c:v>2979421</c:v>
                </c:pt>
                <c:pt idx="26">
                  <c:v>3004169</c:v>
                </c:pt>
                <c:pt idx="27">
                  <c:v>2983388</c:v>
                </c:pt>
                <c:pt idx="28">
                  <c:v>3031616</c:v>
                </c:pt>
                <c:pt idx="29">
                  <c:v>2940319</c:v>
                </c:pt>
                <c:pt idx="30">
                  <c:v>2879762</c:v>
                </c:pt>
                <c:pt idx="31">
                  <c:v>2905432</c:v>
                </c:pt>
                <c:pt idx="32">
                  <c:v>3327502</c:v>
                </c:pt>
                <c:pt idx="33">
                  <c:v>3664843</c:v>
                </c:pt>
                <c:pt idx="34">
                  <c:v>3604729</c:v>
                </c:pt>
                <c:pt idx="35">
                  <c:v>3648186</c:v>
                </c:pt>
                <c:pt idx="36">
                  <c:v>3770703</c:v>
                </c:pt>
                <c:pt idx="37">
                  <c:v>3843117</c:v>
                </c:pt>
                <c:pt idx="38">
                  <c:v>4058301</c:v>
                </c:pt>
                <c:pt idx="39">
                  <c:v>4013415</c:v>
                </c:pt>
                <c:pt idx="40">
                  <c:v>4453077.1118799997</c:v>
                </c:pt>
                <c:pt idx="41">
                  <c:v>4465262.6177700004</c:v>
                </c:pt>
                <c:pt idx="42">
                  <c:v>4844443.58</c:v>
                </c:pt>
                <c:pt idx="43">
                  <c:v>4889890.5653099995</c:v>
                </c:pt>
                <c:pt idx="44">
                  <c:v>4801792.3276800001</c:v>
                </c:pt>
                <c:pt idx="45">
                  <c:v>6144239.6723200008</c:v>
                </c:pt>
                <c:pt idx="46">
                  <c:v>4952939.5968699995</c:v>
                </c:pt>
                <c:pt idx="47">
                  <c:v>6219788.2773599997</c:v>
                </c:pt>
                <c:pt idx="48">
                  <c:v>6263884.6500000004</c:v>
                </c:pt>
                <c:pt idx="49">
                  <c:v>4824040.6196300006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4-4115-AF7E-54354128C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78720"/>
        <c:axId val="191709184"/>
      </c:barChart>
      <c:catAx>
        <c:axId val="19167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7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09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7.9617834394904771E-3"/>
              <c:y val="0.25187969924812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6787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Objem pojistného dle plátců</a:t>
            </a:r>
          </a:p>
        </c:rich>
      </c:tx>
      <c:layout>
        <c:manualLayout>
          <c:xMode val="edge"/>
          <c:yMode val="edge"/>
          <c:x val="0.32460787951244541"/>
          <c:y val="3.2345013477089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258331046730314"/>
          <c:y val="0.18598382749326203"/>
          <c:w val="0.41186806669268755"/>
          <c:h val="0.636118598382749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2C-4481-BB02-138918923FF8}"/>
              </c:ext>
            </c:extLst>
          </c:dPt>
          <c:dLbls>
            <c:dLbl>
              <c:idx val="0"/>
              <c:layout>
                <c:manualLayout>
                  <c:x val="0.14316504044865611"/>
                  <c:y val="0.132113674469936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2C-4481-BB02-138918923FF8}"/>
                </c:ext>
              </c:extLst>
            </c:dLbl>
            <c:dLbl>
              <c:idx val="1"/>
              <c:layout>
                <c:manualLayout>
                  <c:x val="-3.391314305607087E-2"/>
                  <c:y val="1.031262601608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95355292630306"/>
                      <c:h val="0.261491464510332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52C-4481-BB02-138918923FF8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9.4240998311038368E-2"/>
                  <c:y val="0.741239892183292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2C-4481-BB02-138918923FF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'Tabulka 4a)b)'!$A$8:$A$9</c:f>
              <c:strCache>
                <c:ptCount val="2"/>
                <c:pt idx="0">
                  <c:v>ze státního rozpočtu bez předsunuté platby</c:v>
                </c:pt>
                <c:pt idx="1">
                  <c:v>vybrané pojistné od zaměstnavatelů a OSVČ včetně ČKA a platby GFŘ za OSVČ v paušálním režimu</c:v>
                </c:pt>
              </c:strCache>
            </c:strRef>
          </c:cat>
          <c:val>
            <c:numRef>
              <c:f>'Tabulka 4a)b)'!$AA$8:$AA$9</c:f>
              <c:numCache>
                <c:formatCode>0.00%</c:formatCode>
                <c:ptCount val="2"/>
                <c:pt idx="0">
                  <c:v>0.30439394977159867</c:v>
                </c:pt>
                <c:pt idx="1">
                  <c:v>0.69560605022840138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2C-4481-BB02-138918923F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m) LDN, ošetřovatelská lůžka, hospic</a:t>
            </a:r>
          </a:p>
        </c:rich>
      </c:tx>
      <c:layout>
        <c:manualLayout>
          <c:xMode val="edge"/>
          <c:yMode val="edge"/>
          <c:x val="0.33227848101266122"/>
          <c:y val="2.11267605633802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1772151898761"/>
          <c:y val="8.8028169014085014E-2"/>
          <c:w val="0.84968354430379955"/>
          <c:h val="0.691633586124315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NETISKNOUT_vst.data!$B$132:$AY$132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NETISKNOUT_vst.data!$B$133:$AY$133</c:f>
              <c:numCache>
                <c:formatCode>#,##0</c:formatCode>
                <c:ptCount val="50"/>
                <c:pt idx="0">
                  <c:v>363613.372578034</c:v>
                </c:pt>
                <c:pt idx="1">
                  <c:v>714767.25862382667</c:v>
                </c:pt>
                <c:pt idx="2">
                  <c:v>783152.21811851719</c:v>
                </c:pt>
                <c:pt idx="3">
                  <c:v>836471.78188148281</c:v>
                </c:pt>
                <c:pt idx="4">
                  <c:v>1024389.3644354587</c:v>
                </c:pt>
                <c:pt idx="5">
                  <c:v>1112928.2555645416</c:v>
                </c:pt>
                <c:pt idx="6">
                  <c:v>1288768</c:v>
                </c:pt>
                <c:pt idx="7">
                  <c:v>1381582.3870000001</c:v>
                </c:pt>
                <c:pt idx="8">
                  <c:v>1551647</c:v>
                </c:pt>
                <c:pt idx="9">
                  <c:v>1717923</c:v>
                </c:pt>
                <c:pt idx="10">
                  <c:v>1784700</c:v>
                </c:pt>
                <c:pt idx="11">
                  <c:v>1862878.0594300001</c:v>
                </c:pt>
                <c:pt idx="12">
                  <c:v>1816470.43035</c:v>
                </c:pt>
                <c:pt idx="13">
                  <c:v>1927264.93942</c:v>
                </c:pt>
                <c:pt idx="14">
                  <c:v>1923164</c:v>
                </c:pt>
                <c:pt idx="15">
                  <c:v>1984841.0297399999</c:v>
                </c:pt>
                <c:pt idx="16">
                  <c:v>2150279</c:v>
                </c:pt>
                <c:pt idx="17">
                  <c:v>2150563</c:v>
                </c:pt>
                <c:pt idx="18">
                  <c:v>2154806</c:v>
                </c:pt>
                <c:pt idx="19">
                  <c:v>2857057</c:v>
                </c:pt>
                <c:pt idx="20">
                  <c:v>2310102.9088699999</c:v>
                </c:pt>
                <c:pt idx="21">
                  <c:v>2079592.0911300001</c:v>
                </c:pt>
                <c:pt idx="22">
                  <c:v>2344909.141350403</c:v>
                </c:pt>
                <c:pt idx="23">
                  <c:v>2617438</c:v>
                </c:pt>
                <c:pt idx="24">
                  <c:v>1421595</c:v>
                </c:pt>
                <c:pt idx="25">
                  <c:v>1464808</c:v>
                </c:pt>
                <c:pt idx="26">
                  <c:v>1539732</c:v>
                </c:pt>
                <c:pt idx="27">
                  <c:v>1541898</c:v>
                </c:pt>
                <c:pt idx="28">
                  <c:v>1534384</c:v>
                </c:pt>
                <c:pt idx="29">
                  <c:v>1585581</c:v>
                </c:pt>
                <c:pt idx="30">
                  <c:v>1448929</c:v>
                </c:pt>
                <c:pt idx="31">
                  <c:v>1509989</c:v>
                </c:pt>
                <c:pt idx="32">
                  <c:v>1679937</c:v>
                </c:pt>
                <c:pt idx="33">
                  <c:v>1896443</c:v>
                </c:pt>
                <c:pt idx="34">
                  <c:v>1821449</c:v>
                </c:pt>
                <c:pt idx="35">
                  <c:v>1897121</c:v>
                </c:pt>
                <c:pt idx="36">
                  <c:v>1970931</c:v>
                </c:pt>
                <c:pt idx="37">
                  <c:v>1997398</c:v>
                </c:pt>
                <c:pt idx="38">
                  <c:v>2133301</c:v>
                </c:pt>
                <c:pt idx="39">
                  <c:v>2172280</c:v>
                </c:pt>
                <c:pt idx="40">
                  <c:v>2353577.6868500002</c:v>
                </c:pt>
                <c:pt idx="41">
                  <c:v>2405930.7158399997</c:v>
                </c:pt>
                <c:pt idx="42">
                  <c:v>2709672.64</c:v>
                </c:pt>
                <c:pt idx="43">
                  <c:v>2803966.4119700002</c:v>
                </c:pt>
                <c:pt idx="44">
                  <c:v>2886785.9916699999</c:v>
                </c:pt>
                <c:pt idx="45">
                  <c:v>3683893.0083300001</c:v>
                </c:pt>
                <c:pt idx="46">
                  <c:v>3040527.4616399999</c:v>
                </c:pt>
                <c:pt idx="47">
                  <c:v>3687327.0272399997</c:v>
                </c:pt>
                <c:pt idx="48">
                  <c:v>3830770.53</c:v>
                </c:pt>
                <c:pt idx="49">
                  <c:v>3316838.63631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9-4C05-8D6D-602685730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75104"/>
        <c:axId val="191776640"/>
      </c:barChart>
      <c:catAx>
        <c:axId val="19177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77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7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7.9113924050633541E-3"/>
              <c:y val="0.260563380281690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7751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 horizontalDpi="-4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g) lázeňská péče</a:t>
            </a:r>
          </a:p>
        </c:rich>
      </c:tx>
      <c:layout>
        <c:manualLayout>
          <c:xMode val="edge"/>
          <c:yMode val="edge"/>
          <c:x val="0.40944881889763896"/>
          <c:y val="1.8115942028985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8503937007874"/>
          <c:y val="0.12236444378102079"/>
          <c:w val="0.87086614173228061"/>
          <c:h val="0.65275963727283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NETISKNOUT_vst.data!$B$108:$AY$108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NETISKNOUT_vst.data!$B$109:$AY$109</c:f>
              <c:numCache>
                <c:formatCode>#,##0</c:formatCode>
                <c:ptCount val="50"/>
                <c:pt idx="0">
                  <c:v>1093697.2228729075</c:v>
                </c:pt>
                <c:pt idx="1">
                  <c:v>1445121.7771270925</c:v>
                </c:pt>
                <c:pt idx="2">
                  <c:v>1095017.0078606524</c:v>
                </c:pt>
                <c:pt idx="3">
                  <c:v>1410531.9921393474</c:v>
                </c:pt>
                <c:pt idx="4">
                  <c:v>1148664.9659297476</c:v>
                </c:pt>
                <c:pt idx="5">
                  <c:v>1406075.1140702525</c:v>
                </c:pt>
                <c:pt idx="6">
                  <c:v>1216051.4059608181</c:v>
                </c:pt>
                <c:pt idx="7">
                  <c:v>1597020.8459999999</c:v>
                </c:pt>
                <c:pt idx="8">
                  <c:v>1349965</c:v>
                </c:pt>
                <c:pt idx="9">
                  <c:v>1707345</c:v>
                </c:pt>
                <c:pt idx="10">
                  <c:v>1437554</c:v>
                </c:pt>
                <c:pt idx="11">
                  <c:v>1877755.8437999999</c:v>
                </c:pt>
                <c:pt idx="12">
                  <c:v>1483496.34974</c:v>
                </c:pt>
                <c:pt idx="13">
                  <c:v>1847622.2191399999</c:v>
                </c:pt>
                <c:pt idx="14">
                  <c:v>1377774</c:v>
                </c:pt>
                <c:pt idx="15">
                  <c:v>1703037.9671510297</c:v>
                </c:pt>
                <c:pt idx="16">
                  <c:v>1233063</c:v>
                </c:pt>
                <c:pt idx="17">
                  <c:v>1549740</c:v>
                </c:pt>
                <c:pt idx="18">
                  <c:v>1227630</c:v>
                </c:pt>
                <c:pt idx="19">
                  <c:v>1755982</c:v>
                </c:pt>
                <c:pt idx="20">
                  <c:v>1236587.5845300001</c:v>
                </c:pt>
                <c:pt idx="21">
                  <c:v>1625065.4154699999</c:v>
                </c:pt>
                <c:pt idx="22">
                  <c:v>1309796.1732109666</c:v>
                </c:pt>
                <c:pt idx="23">
                  <c:v>1875476</c:v>
                </c:pt>
                <c:pt idx="24">
                  <c:v>1334023</c:v>
                </c:pt>
                <c:pt idx="25">
                  <c:v>1868560</c:v>
                </c:pt>
                <c:pt idx="26">
                  <c:v>1308077</c:v>
                </c:pt>
                <c:pt idx="27">
                  <c:v>1676678</c:v>
                </c:pt>
                <c:pt idx="28">
                  <c:v>1093500</c:v>
                </c:pt>
                <c:pt idx="29">
                  <c:v>1427027</c:v>
                </c:pt>
                <c:pt idx="30">
                  <c:v>639451</c:v>
                </c:pt>
                <c:pt idx="31">
                  <c:v>939404</c:v>
                </c:pt>
                <c:pt idx="32">
                  <c:v>907680</c:v>
                </c:pt>
                <c:pt idx="33">
                  <c:v>1538084</c:v>
                </c:pt>
                <c:pt idx="34">
                  <c:v>1185565</c:v>
                </c:pt>
                <c:pt idx="35">
                  <c:v>1695227</c:v>
                </c:pt>
                <c:pt idx="36">
                  <c:v>1409299</c:v>
                </c:pt>
                <c:pt idx="37">
                  <c:v>1764915</c:v>
                </c:pt>
                <c:pt idx="38">
                  <c:v>1467248</c:v>
                </c:pt>
                <c:pt idx="39">
                  <c:v>1820357</c:v>
                </c:pt>
                <c:pt idx="40">
                  <c:v>1518470.3172299999</c:v>
                </c:pt>
                <c:pt idx="41">
                  <c:v>1868176.19674</c:v>
                </c:pt>
                <c:pt idx="42">
                  <c:v>1640849.09</c:v>
                </c:pt>
                <c:pt idx="43">
                  <c:v>1999815.5147600002</c:v>
                </c:pt>
                <c:pt idx="44">
                  <c:v>1283105.32</c:v>
                </c:pt>
                <c:pt idx="45">
                  <c:v>2068444.6799999997</c:v>
                </c:pt>
                <c:pt idx="46">
                  <c:v>1201908.7192299999</c:v>
                </c:pt>
                <c:pt idx="47">
                  <c:v>2445297.8283600002</c:v>
                </c:pt>
                <c:pt idx="48">
                  <c:v>1517316.16</c:v>
                </c:pt>
                <c:pt idx="49">
                  <c:v>2540177.3645700002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4-4983-AF4C-8BE7F4481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822080"/>
        <c:axId val="191881216"/>
      </c:barChart>
      <c:catAx>
        <c:axId val="19182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88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88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268116702803455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8220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h) péče v ozdravovnách</a:t>
            </a:r>
          </a:p>
        </c:rich>
      </c:tx>
      <c:layout>
        <c:manualLayout>
          <c:xMode val="edge"/>
          <c:yMode val="edge"/>
          <c:x val="0.36507986501687512"/>
          <c:y val="1.87265917602996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026675698646E-2"/>
          <c:y val="9.3633301268804564E-2"/>
          <c:w val="0.89841409104366565"/>
          <c:h val="0.669697776748499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NETISKNOUT_vst.data!$B$112:$AY$112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NETISKNOUT_vst.data!$B$113:$AY$113</c:f>
              <c:numCache>
                <c:formatCode>#,##0</c:formatCode>
                <c:ptCount val="50"/>
                <c:pt idx="0">
                  <c:v>49724.253523079213</c:v>
                </c:pt>
                <c:pt idx="1">
                  <c:v>54710.74647692078</c:v>
                </c:pt>
                <c:pt idx="2">
                  <c:v>56499.941209475495</c:v>
                </c:pt>
                <c:pt idx="3">
                  <c:v>64809.058790524505</c:v>
                </c:pt>
                <c:pt idx="4">
                  <c:v>40521.100964375459</c:v>
                </c:pt>
                <c:pt idx="5">
                  <c:v>44172.899035624541</c:v>
                </c:pt>
                <c:pt idx="6">
                  <c:v>48766.50811672509</c:v>
                </c:pt>
                <c:pt idx="7">
                  <c:v>52697.870999999999</c:v>
                </c:pt>
                <c:pt idx="8">
                  <c:v>40926</c:v>
                </c:pt>
                <c:pt idx="9">
                  <c:v>47887</c:v>
                </c:pt>
                <c:pt idx="10">
                  <c:v>41239</c:v>
                </c:pt>
                <c:pt idx="11">
                  <c:v>48142.440999999999</c:v>
                </c:pt>
                <c:pt idx="12">
                  <c:v>38646.413</c:v>
                </c:pt>
                <c:pt idx="13">
                  <c:v>46777.432000000001</c:v>
                </c:pt>
                <c:pt idx="14">
                  <c:v>32454</c:v>
                </c:pt>
                <c:pt idx="15">
                  <c:v>38289.081848970367</c:v>
                </c:pt>
                <c:pt idx="16">
                  <c:v>24952</c:v>
                </c:pt>
                <c:pt idx="17">
                  <c:v>31726</c:v>
                </c:pt>
                <c:pt idx="18">
                  <c:v>22129</c:v>
                </c:pt>
                <c:pt idx="19">
                  <c:v>29583</c:v>
                </c:pt>
                <c:pt idx="20">
                  <c:v>14865.507</c:v>
                </c:pt>
                <c:pt idx="21">
                  <c:v>23863.492999999999</c:v>
                </c:pt>
                <c:pt idx="22">
                  <c:v>20755.826789033457</c:v>
                </c:pt>
                <c:pt idx="23">
                  <c:v>27574</c:v>
                </c:pt>
                <c:pt idx="24">
                  <c:v>18636</c:v>
                </c:pt>
                <c:pt idx="25">
                  <c:v>25221</c:v>
                </c:pt>
                <c:pt idx="26">
                  <c:v>11894</c:v>
                </c:pt>
                <c:pt idx="27">
                  <c:v>16462</c:v>
                </c:pt>
                <c:pt idx="28">
                  <c:v>11886</c:v>
                </c:pt>
                <c:pt idx="29">
                  <c:v>13684</c:v>
                </c:pt>
                <c:pt idx="30">
                  <c:v>9308</c:v>
                </c:pt>
                <c:pt idx="31">
                  <c:v>11841</c:v>
                </c:pt>
                <c:pt idx="32">
                  <c:v>11516</c:v>
                </c:pt>
                <c:pt idx="33">
                  <c:v>16291</c:v>
                </c:pt>
                <c:pt idx="34">
                  <c:v>13537</c:v>
                </c:pt>
                <c:pt idx="35">
                  <c:v>16872</c:v>
                </c:pt>
                <c:pt idx="36">
                  <c:v>9573</c:v>
                </c:pt>
                <c:pt idx="37">
                  <c:v>20018</c:v>
                </c:pt>
                <c:pt idx="38">
                  <c:v>11972</c:v>
                </c:pt>
                <c:pt idx="39">
                  <c:v>18190</c:v>
                </c:pt>
                <c:pt idx="40">
                  <c:v>15715.84</c:v>
                </c:pt>
                <c:pt idx="41">
                  <c:v>16717.126</c:v>
                </c:pt>
                <c:pt idx="42">
                  <c:v>16615.78</c:v>
                </c:pt>
                <c:pt idx="43">
                  <c:v>18050.556</c:v>
                </c:pt>
                <c:pt idx="44">
                  <c:v>15209.806</c:v>
                </c:pt>
                <c:pt idx="45">
                  <c:v>24762.194000000003</c:v>
                </c:pt>
                <c:pt idx="46">
                  <c:v>17949.66</c:v>
                </c:pt>
                <c:pt idx="47">
                  <c:v>18821.944</c:v>
                </c:pt>
                <c:pt idx="48">
                  <c:v>17632.330000000002</c:v>
                </c:pt>
                <c:pt idx="49">
                  <c:v>20425.008999999998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5-44FA-9CAB-D15651A3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22560"/>
        <c:axId val="191924096"/>
      </c:barChart>
      <c:catAx>
        <c:axId val="19192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92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924096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7.9365079365079413E-3"/>
              <c:y val="0.247191797654506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19225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i) doprava</a:t>
            </a:r>
          </a:p>
        </c:rich>
      </c:tx>
      <c:layout>
        <c:manualLayout>
          <c:xMode val="edge"/>
          <c:yMode val="edge"/>
          <c:x val="0.44444511102778816"/>
          <c:y val="2.0979020979021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767362413032367E-2"/>
          <c:y val="9.7630596175478493E-2"/>
          <c:w val="0.89629762946298352"/>
          <c:h val="0.679904971878518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NETISKNOUT_vst.data!$B$116:$AY$116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NETISKNOUT_vst.data!$B$117:$AY$117</c:f>
              <c:numCache>
                <c:formatCode>#,##0</c:formatCode>
                <c:ptCount val="50"/>
                <c:pt idx="0">
                  <c:v>688760.01712793263</c:v>
                </c:pt>
                <c:pt idx="1">
                  <c:v>719496.92847185628</c:v>
                </c:pt>
                <c:pt idx="2">
                  <c:v>657840.82722359465</c:v>
                </c:pt>
                <c:pt idx="3">
                  <c:v>429661.17277640535</c:v>
                </c:pt>
                <c:pt idx="4">
                  <c:v>546087.94347737951</c:v>
                </c:pt>
                <c:pt idx="5">
                  <c:v>562028.05652262049</c:v>
                </c:pt>
                <c:pt idx="6">
                  <c:v>589251.45229990094</c:v>
                </c:pt>
                <c:pt idx="7">
                  <c:v>584991.28899999999</c:v>
                </c:pt>
                <c:pt idx="8">
                  <c:v>606497</c:v>
                </c:pt>
                <c:pt idx="9">
                  <c:v>621398</c:v>
                </c:pt>
                <c:pt idx="10">
                  <c:v>646316</c:v>
                </c:pt>
                <c:pt idx="11">
                  <c:v>637148.13201000006</c:v>
                </c:pt>
                <c:pt idx="12">
                  <c:v>652400.03021999996</c:v>
                </c:pt>
                <c:pt idx="13">
                  <c:v>646292.26832000003</c:v>
                </c:pt>
                <c:pt idx="14">
                  <c:v>652030</c:v>
                </c:pt>
                <c:pt idx="15">
                  <c:v>620936.91935999994</c:v>
                </c:pt>
                <c:pt idx="16">
                  <c:v>631555</c:v>
                </c:pt>
                <c:pt idx="17">
                  <c:v>596217</c:v>
                </c:pt>
                <c:pt idx="18">
                  <c:v>624186</c:v>
                </c:pt>
                <c:pt idx="19">
                  <c:v>646645</c:v>
                </c:pt>
                <c:pt idx="20">
                  <c:v>743418.12954999995</c:v>
                </c:pt>
                <c:pt idx="21">
                  <c:v>734809.87045000005</c:v>
                </c:pt>
                <c:pt idx="22">
                  <c:v>743053</c:v>
                </c:pt>
                <c:pt idx="23">
                  <c:v>711641</c:v>
                </c:pt>
                <c:pt idx="24">
                  <c:v>747131</c:v>
                </c:pt>
                <c:pt idx="25">
                  <c:v>713784</c:v>
                </c:pt>
                <c:pt idx="26">
                  <c:v>700318</c:v>
                </c:pt>
                <c:pt idx="27">
                  <c:v>712877</c:v>
                </c:pt>
                <c:pt idx="28">
                  <c:v>684822</c:v>
                </c:pt>
                <c:pt idx="29">
                  <c:v>650844</c:v>
                </c:pt>
                <c:pt idx="30">
                  <c:v>727398</c:v>
                </c:pt>
                <c:pt idx="31">
                  <c:v>769389</c:v>
                </c:pt>
                <c:pt idx="32">
                  <c:v>725395</c:v>
                </c:pt>
                <c:pt idx="33">
                  <c:v>781835</c:v>
                </c:pt>
                <c:pt idx="34">
                  <c:v>736272</c:v>
                </c:pt>
                <c:pt idx="35">
                  <c:v>805599</c:v>
                </c:pt>
                <c:pt idx="36">
                  <c:v>740296</c:v>
                </c:pt>
                <c:pt idx="37">
                  <c:v>805540</c:v>
                </c:pt>
                <c:pt idx="38">
                  <c:v>754869</c:v>
                </c:pt>
                <c:pt idx="39">
                  <c:v>781815</c:v>
                </c:pt>
                <c:pt idx="40">
                  <c:v>758456.26260000002</c:v>
                </c:pt>
                <c:pt idx="41">
                  <c:v>823516.78842999996</c:v>
                </c:pt>
                <c:pt idx="42">
                  <c:v>838667.32000000007</c:v>
                </c:pt>
                <c:pt idx="43">
                  <c:v>859575.55914000003</c:v>
                </c:pt>
                <c:pt idx="44">
                  <c:v>852916.87</c:v>
                </c:pt>
                <c:pt idx="45">
                  <c:v>1330652.1299999999</c:v>
                </c:pt>
                <c:pt idx="46">
                  <c:v>906676.50434999994</c:v>
                </c:pt>
                <c:pt idx="47">
                  <c:v>1054667.42876</c:v>
                </c:pt>
                <c:pt idx="48">
                  <c:v>1111266.3899999999</c:v>
                </c:pt>
                <c:pt idx="49">
                  <c:v>1107928.4064799999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1-429E-8680-C0FEC04C8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26496"/>
        <c:axId val="192028032"/>
      </c:barChart>
      <c:catAx>
        <c:axId val="19202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20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028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7.9365079365079413E-3"/>
              <c:y val="0.258741625828240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2026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 horizontalDpi="-4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j) záchranná služba</a:t>
            </a:r>
          </a:p>
        </c:rich>
      </c:tx>
      <c:layout>
        <c:manualLayout>
          <c:xMode val="edge"/>
          <c:yMode val="edge"/>
          <c:x val="0.39465474834513631"/>
          <c:y val="1.79856115107913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094141534195"/>
          <c:y val="0.14750754979157021"/>
          <c:w val="0.87852803776886412"/>
          <c:h val="0.633415099583142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NETISKNOUT_vst.data!$B$120:$AY$120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NETISKNOUT_vst.data!$B$121:$AY$121</c:f>
              <c:numCache>
                <c:formatCode>#,##0</c:formatCode>
                <c:ptCount val="50"/>
                <c:pt idx="0">
                  <c:v>66476.928900871484</c:v>
                </c:pt>
                <c:pt idx="1">
                  <c:v>96320.045460255249</c:v>
                </c:pt>
                <c:pt idx="2">
                  <c:v>222731.2769997257</c:v>
                </c:pt>
                <c:pt idx="3">
                  <c:v>462318.72300027427</c:v>
                </c:pt>
                <c:pt idx="4">
                  <c:v>329770.66309463547</c:v>
                </c:pt>
                <c:pt idx="5">
                  <c:v>343088.89690536453</c:v>
                </c:pt>
                <c:pt idx="6">
                  <c:v>337057.23506919673</c:v>
                </c:pt>
                <c:pt idx="7">
                  <c:v>388890</c:v>
                </c:pt>
                <c:pt idx="8">
                  <c:v>384782</c:v>
                </c:pt>
                <c:pt idx="9">
                  <c:v>427616</c:v>
                </c:pt>
                <c:pt idx="10">
                  <c:v>437820</c:v>
                </c:pt>
                <c:pt idx="11">
                  <c:v>249320.64491</c:v>
                </c:pt>
                <c:pt idx="12">
                  <c:v>433821.28258000006</c:v>
                </c:pt>
                <c:pt idx="13">
                  <c:v>484347.37572999997</c:v>
                </c:pt>
                <c:pt idx="14">
                  <c:v>491066</c:v>
                </c:pt>
                <c:pt idx="15">
                  <c:v>417330.15726000001</c:v>
                </c:pt>
                <c:pt idx="16">
                  <c:v>560844</c:v>
                </c:pt>
                <c:pt idx="17">
                  <c:v>562996</c:v>
                </c:pt>
                <c:pt idx="18">
                  <c:v>560876</c:v>
                </c:pt>
                <c:pt idx="19">
                  <c:v>870639</c:v>
                </c:pt>
                <c:pt idx="20">
                  <c:v>697531.95472000004</c:v>
                </c:pt>
                <c:pt idx="21">
                  <c:v>725754.04527999996</c:v>
                </c:pt>
                <c:pt idx="22">
                  <c:v>771449</c:v>
                </c:pt>
                <c:pt idx="23">
                  <c:v>801781</c:v>
                </c:pt>
                <c:pt idx="24">
                  <c:v>844255</c:v>
                </c:pt>
                <c:pt idx="25">
                  <c:v>870516</c:v>
                </c:pt>
                <c:pt idx="26">
                  <c:v>869587</c:v>
                </c:pt>
                <c:pt idx="27">
                  <c:v>916761</c:v>
                </c:pt>
                <c:pt idx="28">
                  <c:v>993581</c:v>
                </c:pt>
                <c:pt idx="29">
                  <c:v>1026361</c:v>
                </c:pt>
                <c:pt idx="30">
                  <c:v>1055798</c:v>
                </c:pt>
                <c:pt idx="31">
                  <c:v>1093018</c:v>
                </c:pt>
                <c:pt idx="32">
                  <c:v>1096258</c:v>
                </c:pt>
                <c:pt idx="33">
                  <c:v>1171314</c:v>
                </c:pt>
                <c:pt idx="34">
                  <c:v>1201135</c:v>
                </c:pt>
                <c:pt idx="35">
                  <c:v>1267572</c:v>
                </c:pt>
                <c:pt idx="36">
                  <c:v>1277235</c:v>
                </c:pt>
                <c:pt idx="37">
                  <c:v>1321584</c:v>
                </c:pt>
                <c:pt idx="38">
                  <c:v>1345611</c:v>
                </c:pt>
                <c:pt idx="39">
                  <c:v>1336186</c:v>
                </c:pt>
                <c:pt idx="40">
                  <c:v>1397878.95413</c:v>
                </c:pt>
                <c:pt idx="41">
                  <c:v>1408323.3642899999</c:v>
                </c:pt>
                <c:pt idx="42">
                  <c:v>1478126.4958500001</c:v>
                </c:pt>
                <c:pt idx="43">
                  <c:v>1502679.8277099999</c:v>
                </c:pt>
                <c:pt idx="44">
                  <c:v>1552472.47</c:v>
                </c:pt>
                <c:pt idx="45">
                  <c:v>2053492.5300000003</c:v>
                </c:pt>
                <c:pt idx="46">
                  <c:v>2536741.3136</c:v>
                </c:pt>
                <c:pt idx="47">
                  <c:v>2010444.6910999999</c:v>
                </c:pt>
                <c:pt idx="48">
                  <c:v>1958104.03</c:v>
                </c:pt>
                <c:pt idx="49">
                  <c:v>2109852.28572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4-44CA-B724-7AC1766DF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69632"/>
        <c:axId val="192071168"/>
      </c:barChart>
      <c:catAx>
        <c:axId val="1920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207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0711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7.8616352201257862E-3"/>
              <c:y val="0.258992805755395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20696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o) gynekologové</a:t>
            </a:r>
          </a:p>
        </c:rich>
      </c:tx>
      <c:layout>
        <c:manualLayout>
          <c:xMode val="edge"/>
          <c:yMode val="edge"/>
          <c:x val="0.33227848101266122"/>
          <c:y val="2.11267605633802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1772151898762"/>
          <c:y val="0.12024899649338999"/>
          <c:w val="0.84968354430379978"/>
          <c:h val="0.6594126654766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NETISKNOUT_vst.data!$B$88:$AY$88</c:f>
              <c:strCache>
                <c:ptCount val="50"/>
                <c:pt idx="0">
                  <c:v>1/1998</c:v>
                </c:pt>
                <c:pt idx="1">
                  <c:v>2/1998</c:v>
                </c:pt>
                <c:pt idx="2">
                  <c:v>1/1999</c:v>
                </c:pt>
                <c:pt idx="3">
                  <c:v>2/1999</c:v>
                </c:pt>
                <c:pt idx="4">
                  <c:v>1/2000</c:v>
                </c:pt>
                <c:pt idx="5">
                  <c:v>2/2000</c:v>
                </c:pt>
                <c:pt idx="6">
                  <c:v>1/2001</c:v>
                </c:pt>
                <c:pt idx="7">
                  <c:v>2/2001</c:v>
                </c:pt>
                <c:pt idx="8">
                  <c:v>1/2002</c:v>
                </c:pt>
                <c:pt idx="9">
                  <c:v>2/2002</c:v>
                </c:pt>
                <c:pt idx="10">
                  <c:v>1/2003</c:v>
                </c:pt>
                <c:pt idx="11">
                  <c:v>2/2003</c:v>
                </c:pt>
                <c:pt idx="12">
                  <c:v>1/2004</c:v>
                </c:pt>
                <c:pt idx="13">
                  <c:v>2/2004</c:v>
                </c:pt>
                <c:pt idx="14">
                  <c:v>1/2005</c:v>
                </c:pt>
                <c:pt idx="15">
                  <c:v>2/2005</c:v>
                </c:pt>
                <c:pt idx="16">
                  <c:v>1/2006</c:v>
                </c:pt>
                <c:pt idx="17">
                  <c:v>2/2006</c:v>
                </c:pt>
                <c:pt idx="18">
                  <c:v>1/2007</c:v>
                </c:pt>
                <c:pt idx="19">
                  <c:v>2/2007</c:v>
                </c:pt>
                <c:pt idx="20">
                  <c:v>1/2008</c:v>
                </c:pt>
                <c:pt idx="21">
                  <c:v>2/2008</c:v>
                </c:pt>
                <c:pt idx="22">
                  <c:v>1/2009</c:v>
                </c:pt>
                <c:pt idx="23">
                  <c:v>2/2009</c:v>
                </c:pt>
                <c:pt idx="24">
                  <c:v>1/2010</c:v>
                </c:pt>
                <c:pt idx="25">
                  <c:v>2/2010</c:v>
                </c:pt>
                <c:pt idx="26">
                  <c:v>1/2011</c:v>
                </c:pt>
                <c:pt idx="27">
                  <c:v>2/2011</c:v>
                </c:pt>
                <c:pt idx="28">
                  <c:v>1/2012</c:v>
                </c:pt>
                <c:pt idx="29">
                  <c:v>2/2012</c:v>
                </c:pt>
                <c:pt idx="30">
                  <c:v>1/2013</c:v>
                </c:pt>
                <c:pt idx="31">
                  <c:v>2/2013</c:v>
                </c:pt>
                <c:pt idx="32">
                  <c:v>1/2014</c:v>
                </c:pt>
                <c:pt idx="33">
                  <c:v>2/2014</c:v>
                </c:pt>
                <c:pt idx="34">
                  <c:v>1/2015</c:v>
                </c:pt>
                <c:pt idx="35">
                  <c:v>2/2015</c:v>
                </c:pt>
                <c:pt idx="36">
                  <c:v>1/2016</c:v>
                </c:pt>
                <c:pt idx="37">
                  <c:v>2/2016</c:v>
                </c:pt>
                <c:pt idx="38">
                  <c:v>1/2017</c:v>
                </c:pt>
                <c:pt idx="39">
                  <c:v>2/2017</c:v>
                </c:pt>
                <c:pt idx="40">
                  <c:v>1/2018</c:v>
                </c:pt>
                <c:pt idx="41">
                  <c:v>2/2018</c:v>
                </c:pt>
                <c:pt idx="42">
                  <c:v>1/2019</c:v>
                </c:pt>
                <c:pt idx="43">
                  <c:v>2/2019</c:v>
                </c:pt>
                <c:pt idx="44">
                  <c:v>1/2020</c:v>
                </c:pt>
                <c:pt idx="45">
                  <c:v>2/2020</c:v>
                </c:pt>
                <c:pt idx="46">
                  <c:v>1/2021</c:v>
                </c:pt>
                <c:pt idx="47">
                  <c:v>2/2021</c:v>
                </c:pt>
                <c:pt idx="48">
                  <c:v>1/2022</c:v>
                </c:pt>
                <c:pt idx="49">
                  <c:v>2/2022</c:v>
                </c:pt>
              </c:strCache>
            </c:strRef>
          </c:cat>
          <c:val>
            <c:numRef>
              <c:f>NETISKNOUT_vst.data!$B$89:$AY$89</c:f>
              <c:numCache>
                <c:formatCode>#,##0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1266888</c:v>
                </c:pt>
                <c:pt idx="19">
                  <c:v>1206960</c:v>
                </c:pt>
                <c:pt idx="20">
                  <c:v>1364597.1005599999</c:v>
                </c:pt>
                <c:pt idx="21">
                  <c:v>1617440.8994400001</c:v>
                </c:pt>
                <c:pt idx="22">
                  <c:v>1474589</c:v>
                </c:pt>
                <c:pt idx="23">
                  <c:v>1256738</c:v>
                </c:pt>
                <c:pt idx="24">
                  <c:v>1455205</c:v>
                </c:pt>
                <c:pt idx="25">
                  <c:v>1453989</c:v>
                </c:pt>
                <c:pt idx="26">
                  <c:v>1504708</c:v>
                </c:pt>
                <c:pt idx="27">
                  <c:v>1552649</c:v>
                </c:pt>
                <c:pt idx="28">
                  <c:v>1473843</c:v>
                </c:pt>
                <c:pt idx="29">
                  <c:v>1849901</c:v>
                </c:pt>
                <c:pt idx="30">
                  <c:v>1569918</c:v>
                </c:pt>
                <c:pt idx="31">
                  <c:v>1802145</c:v>
                </c:pt>
                <c:pt idx="32">
                  <c:v>1683991</c:v>
                </c:pt>
                <c:pt idx="33">
                  <c:v>1778949</c:v>
                </c:pt>
                <c:pt idx="34">
                  <c:v>1709287</c:v>
                </c:pt>
                <c:pt idx="35">
                  <c:v>1790014</c:v>
                </c:pt>
                <c:pt idx="36">
                  <c:v>1813653</c:v>
                </c:pt>
                <c:pt idx="37">
                  <c:v>1951933</c:v>
                </c:pt>
                <c:pt idx="38">
                  <c:v>1844263</c:v>
                </c:pt>
                <c:pt idx="39">
                  <c:v>2068103</c:v>
                </c:pt>
                <c:pt idx="40">
                  <c:v>1898617.66472</c:v>
                </c:pt>
                <c:pt idx="41">
                  <c:v>2121242.67337</c:v>
                </c:pt>
                <c:pt idx="42">
                  <c:v>1994638.47</c:v>
                </c:pt>
                <c:pt idx="43">
                  <c:v>2350430.8055699999</c:v>
                </c:pt>
                <c:pt idx="44">
                  <c:v>2286289.89</c:v>
                </c:pt>
                <c:pt idx="45">
                  <c:v>3011330.1100000003</c:v>
                </c:pt>
                <c:pt idx="46">
                  <c:v>2492907.4468800002</c:v>
                </c:pt>
                <c:pt idx="47">
                  <c:v>2558420.395</c:v>
                </c:pt>
                <c:pt idx="48">
                  <c:v>2718673.43</c:v>
                </c:pt>
                <c:pt idx="49">
                  <c:v>2903651.5548999999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8-46E4-9923-113B47E4E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08416"/>
        <c:axId val="192109952"/>
      </c:barChart>
      <c:catAx>
        <c:axId val="1921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210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10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7.9113924050633541E-3"/>
              <c:y val="0.260563380281690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21084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11" footer="0.49212598450000111"/>
    <c:pageSetup paperSize="9" orientation="landscape" horizontalDpi="-4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léky na recepty</a:t>
            </a:r>
          </a:p>
        </c:rich>
      </c:tx>
      <c:layout>
        <c:manualLayout>
          <c:xMode val="edge"/>
          <c:yMode val="edge"/>
          <c:x val="0.40597535221890368"/>
          <c:y val="1.246882793017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6766256590524"/>
          <c:y val="9.891936824605202E-2"/>
          <c:w val="0.83655536028119504"/>
          <c:h val="0.65918536990856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NETISKNOUT_vst.data!$B$140</c:f>
              <c:strCache>
                <c:ptCount val="1"/>
                <c:pt idx="0">
                  <c:v>v AZZ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NETISKNOUT_vst.data!$C$139:$AY$139</c:f>
              <c:strCache>
                <c:ptCount val="49"/>
                <c:pt idx="0">
                  <c:v>2/1998</c:v>
                </c:pt>
                <c:pt idx="1">
                  <c:v>1/1999</c:v>
                </c:pt>
                <c:pt idx="2">
                  <c:v>2/1999</c:v>
                </c:pt>
                <c:pt idx="3">
                  <c:v>1/2000</c:v>
                </c:pt>
                <c:pt idx="4">
                  <c:v>2/2000</c:v>
                </c:pt>
                <c:pt idx="5">
                  <c:v>1/2001</c:v>
                </c:pt>
                <c:pt idx="6">
                  <c:v>2/2001</c:v>
                </c:pt>
                <c:pt idx="7">
                  <c:v>1/2002</c:v>
                </c:pt>
                <c:pt idx="8">
                  <c:v>2/2002</c:v>
                </c:pt>
                <c:pt idx="9">
                  <c:v>1/2003</c:v>
                </c:pt>
                <c:pt idx="10">
                  <c:v>2/2003</c:v>
                </c:pt>
                <c:pt idx="11">
                  <c:v>1/2004</c:v>
                </c:pt>
                <c:pt idx="12">
                  <c:v>2/2004</c:v>
                </c:pt>
                <c:pt idx="13">
                  <c:v>1/2005</c:v>
                </c:pt>
                <c:pt idx="14">
                  <c:v>2/2005</c:v>
                </c:pt>
                <c:pt idx="15">
                  <c:v>1/2006</c:v>
                </c:pt>
                <c:pt idx="16">
                  <c:v>2/2006</c:v>
                </c:pt>
                <c:pt idx="17">
                  <c:v>1/2007</c:v>
                </c:pt>
                <c:pt idx="18">
                  <c:v>2/2007</c:v>
                </c:pt>
                <c:pt idx="19">
                  <c:v>1/2008</c:v>
                </c:pt>
                <c:pt idx="20">
                  <c:v>2/2008</c:v>
                </c:pt>
                <c:pt idx="21">
                  <c:v>1/2009</c:v>
                </c:pt>
                <c:pt idx="22">
                  <c:v>2/2009</c:v>
                </c:pt>
                <c:pt idx="23">
                  <c:v>1/2010</c:v>
                </c:pt>
                <c:pt idx="24">
                  <c:v>2/2010</c:v>
                </c:pt>
                <c:pt idx="25">
                  <c:v>1/2011</c:v>
                </c:pt>
                <c:pt idx="26">
                  <c:v>2/2011</c:v>
                </c:pt>
                <c:pt idx="27">
                  <c:v>1/2012</c:v>
                </c:pt>
                <c:pt idx="28">
                  <c:v>2/2012</c:v>
                </c:pt>
                <c:pt idx="29">
                  <c:v>1/2013</c:v>
                </c:pt>
                <c:pt idx="30">
                  <c:v>2/2013</c:v>
                </c:pt>
                <c:pt idx="31">
                  <c:v>1/2014</c:v>
                </c:pt>
                <c:pt idx="32">
                  <c:v>2/2014</c:v>
                </c:pt>
                <c:pt idx="33">
                  <c:v>1/2015</c:v>
                </c:pt>
                <c:pt idx="34">
                  <c:v>2/2015</c:v>
                </c:pt>
                <c:pt idx="35">
                  <c:v>1/2016</c:v>
                </c:pt>
                <c:pt idx="36">
                  <c:v>2/2016</c:v>
                </c:pt>
                <c:pt idx="37">
                  <c:v>1/2017</c:v>
                </c:pt>
                <c:pt idx="38">
                  <c:v>2/2017</c:v>
                </c:pt>
                <c:pt idx="39">
                  <c:v>1/2018</c:v>
                </c:pt>
                <c:pt idx="40">
                  <c:v>2/2018</c:v>
                </c:pt>
                <c:pt idx="41">
                  <c:v>1/2019</c:v>
                </c:pt>
                <c:pt idx="42">
                  <c:v>2/2019</c:v>
                </c:pt>
                <c:pt idx="43">
                  <c:v>1/2020</c:v>
                </c:pt>
                <c:pt idx="44">
                  <c:v>2/2020</c:v>
                </c:pt>
                <c:pt idx="45">
                  <c:v>1/2021</c:v>
                </c:pt>
                <c:pt idx="46">
                  <c:v>2/2021</c:v>
                </c:pt>
                <c:pt idx="47">
                  <c:v>1/2022</c:v>
                </c:pt>
                <c:pt idx="48">
                  <c:v>2/2022</c:v>
                </c:pt>
              </c:strCache>
            </c:strRef>
          </c:cat>
          <c:val>
            <c:numRef>
              <c:f>NETISKNOUT_vst.data!$C$140:$AY$140</c:f>
              <c:numCache>
                <c:formatCode>#,##0</c:formatCode>
                <c:ptCount val="49"/>
                <c:pt idx="0">
                  <c:v>8272741.9421622995</c:v>
                </c:pt>
                <c:pt idx="1">
                  <c:v>8764234.2546650004</c:v>
                </c:pt>
                <c:pt idx="2">
                  <c:v>8471022.5157357994</c:v>
                </c:pt>
                <c:pt idx="3">
                  <c:v>8649107.8334447555</c:v>
                </c:pt>
                <c:pt idx="4">
                  <c:v>8411341.6559845433</c:v>
                </c:pt>
                <c:pt idx="5">
                  <c:v>9182428.9311899282</c:v>
                </c:pt>
                <c:pt idx="6">
                  <c:v>9076925.4869999997</c:v>
                </c:pt>
                <c:pt idx="7">
                  <c:v>9950747</c:v>
                </c:pt>
                <c:pt idx="8">
                  <c:v>9616100</c:v>
                </c:pt>
                <c:pt idx="9">
                  <c:v>10790389</c:v>
                </c:pt>
                <c:pt idx="10">
                  <c:v>10469824.17714189</c:v>
                </c:pt>
                <c:pt idx="11">
                  <c:v>11832026.615017794</c:v>
                </c:pt>
                <c:pt idx="12">
                  <c:v>11906890.689557895</c:v>
                </c:pt>
                <c:pt idx="13">
                  <c:v>12567081</c:v>
                </c:pt>
                <c:pt idx="14">
                  <c:v>11651812.336733835</c:v>
                </c:pt>
                <c:pt idx="15">
                  <c:v>11204013</c:v>
                </c:pt>
                <c:pt idx="16">
                  <c:v>10546441.587848851</c:v>
                </c:pt>
                <c:pt idx="17">
                  <c:v>11370748.356049694</c:v>
                </c:pt>
                <c:pt idx="18">
                  <c:v>11684649.643950306</c:v>
                </c:pt>
                <c:pt idx="19">
                  <c:v>10714532</c:v>
                </c:pt>
                <c:pt idx="20">
                  <c:v>11394498</c:v>
                </c:pt>
                <c:pt idx="21">
                  <c:v>12576089</c:v>
                </c:pt>
                <c:pt idx="22">
                  <c:v>12195839</c:v>
                </c:pt>
                <c:pt idx="23">
                  <c:v>11968899</c:v>
                </c:pt>
                <c:pt idx="24">
                  <c:v>11311774</c:v>
                </c:pt>
                <c:pt idx="25">
                  <c:v>12028759</c:v>
                </c:pt>
                <c:pt idx="26">
                  <c:v>11341789</c:v>
                </c:pt>
                <c:pt idx="27">
                  <c:v>12692977</c:v>
                </c:pt>
                <c:pt idx="28">
                  <c:v>11670435</c:v>
                </c:pt>
                <c:pt idx="29">
                  <c:v>12293827</c:v>
                </c:pt>
                <c:pt idx="30">
                  <c:v>11160324</c:v>
                </c:pt>
                <c:pt idx="31">
                  <c:v>11617993</c:v>
                </c:pt>
                <c:pt idx="32">
                  <c:v>10974704</c:v>
                </c:pt>
                <c:pt idx="33">
                  <c:v>11810356</c:v>
                </c:pt>
                <c:pt idx="34">
                  <c:v>10684682</c:v>
                </c:pt>
                <c:pt idx="35">
                  <c:v>11926658.380430982</c:v>
                </c:pt>
                <c:pt idx="36">
                  <c:v>11007438.35538429</c:v>
                </c:pt>
                <c:pt idx="37">
                  <c:v>12192365</c:v>
                </c:pt>
                <c:pt idx="38">
                  <c:v>11476680</c:v>
                </c:pt>
                <c:pt idx="39">
                  <c:v>12489873.642408229</c:v>
                </c:pt>
                <c:pt idx="40">
                  <c:v>11909761.49833113</c:v>
                </c:pt>
                <c:pt idx="41">
                  <c:v>13090421.27</c:v>
                </c:pt>
                <c:pt idx="42">
                  <c:v>12452988.368622862</c:v>
                </c:pt>
                <c:pt idx="43">
                  <c:v>12970910.829999998</c:v>
                </c:pt>
                <c:pt idx="44">
                  <c:v>13282266.170000002</c:v>
                </c:pt>
                <c:pt idx="45">
                  <c:v>13210982.444273271</c:v>
                </c:pt>
                <c:pt idx="46">
                  <c:v>12882896.914527869</c:v>
                </c:pt>
                <c:pt idx="47">
                  <c:v>14244121.65</c:v>
                </c:pt>
                <c:pt idx="48">
                  <c:v>13872370.170202149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D-4014-AD4C-AF7B60D1D5AD}"/>
            </c:ext>
          </c:extLst>
        </c:ser>
        <c:ser>
          <c:idx val="1"/>
          <c:order val="1"/>
          <c:tx>
            <c:strRef>
              <c:f>NETISKNOUT_vst.data!$B$141</c:f>
              <c:strCache>
                <c:ptCount val="1"/>
                <c:pt idx="0">
                  <c:v>v LZZ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NETISKNOUT_vst.data!$C$139:$AY$139</c:f>
              <c:strCache>
                <c:ptCount val="49"/>
                <c:pt idx="0">
                  <c:v>2/1998</c:v>
                </c:pt>
                <c:pt idx="1">
                  <c:v>1/1999</c:v>
                </c:pt>
                <c:pt idx="2">
                  <c:v>2/1999</c:v>
                </c:pt>
                <c:pt idx="3">
                  <c:v>1/2000</c:v>
                </c:pt>
                <c:pt idx="4">
                  <c:v>2/2000</c:v>
                </c:pt>
                <c:pt idx="5">
                  <c:v>1/2001</c:v>
                </c:pt>
                <c:pt idx="6">
                  <c:v>2/2001</c:v>
                </c:pt>
                <c:pt idx="7">
                  <c:v>1/2002</c:v>
                </c:pt>
                <c:pt idx="8">
                  <c:v>2/2002</c:v>
                </c:pt>
                <c:pt idx="9">
                  <c:v>1/2003</c:v>
                </c:pt>
                <c:pt idx="10">
                  <c:v>2/2003</c:v>
                </c:pt>
                <c:pt idx="11">
                  <c:v>1/2004</c:v>
                </c:pt>
                <c:pt idx="12">
                  <c:v>2/2004</c:v>
                </c:pt>
                <c:pt idx="13">
                  <c:v>1/2005</c:v>
                </c:pt>
                <c:pt idx="14">
                  <c:v>2/2005</c:v>
                </c:pt>
                <c:pt idx="15">
                  <c:v>1/2006</c:v>
                </c:pt>
                <c:pt idx="16">
                  <c:v>2/2006</c:v>
                </c:pt>
                <c:pt idx="17">
                  <c:v>1/2007</c:v>
                </c:pt>
                <c:pt idx="18">
                  <c:v>2/2007</c:v>
                </c:pt>
                <c:pt idx="19">
                  <c:v>1/2008</c:v>
                </c:pt>
                <c:pt idx="20">
                  <c:v>2/2008</c:v>
                </c:pt>
                <c:pt idx="21">
                  <c:v>1/2009</c:v>
                </c:pt>
                <c:pt idx="22">
                  <c:v>2/2009</c:v>
                </c:pt>
                <c:pt idx="23">
                  <c:v>1/2010</c:v>
                </c:pt>
                <c:pt idx="24">
                  <c:v>2/2010</c:v>
                </c:pt>
                <c:pt idx="25">
                  <c:v>1/2011</c:v>
                </c:pt>
                <c:pt idx="26">
                  <c:v>2/2011</c:v>
                </c:pt>
                <c:pt idx="27">
                  <c:v>1/2012</c:v>
                </c:pt>
                <c:pt idx="28">
                  <c:v>2/2012</c:v>
                </c:pt>
                <c:pt idx="29">
                  <c:v>1/2013</c:v>
                </c:pt>
                <c:pt idx="30">
                  <c:v>2/2013</c:v>
                </c:pt>
                <c:pt idx="31">
                  <c:v>1/2014</c:v>
                </c:pt>
                <c:pt idx="32">
                  <c:v>2/2014</c:v>
                </c:pt>
                <c:pt idx="33">
                  <c:v>1/2015</c:v>
                </c:pt>
                <c:pt idx="34">
                  <c:v>2/2015</c:v>
                </c:pt>
                <c:pt idx="35">
                  <c:v>1/2016</c:v>
                </c:pt>
                <c:pt idx="36">
                  <c:v>2/2016</c:v>
                </c:pt>
                <c:pt idx="37">
                  <c:v>1/2017</c:v>
                </c:pt>
                <c:pt idx="38">
                  <c:v>2/2017</c:v>
                </c:pt>
                <c:pt idx="39">
                  <c:v>1/2018</c:v>
                </c:pt>
                <c:pt idx="40">
                  <c:v>2/2018</c:v>
                </c:pt>
                <c:pt idx="41">
                  <c:v>1/2019</c:v>
                </c:pt>
                <c:pt idx="42">
                  <c:v>2/2019</c:v>
                </c:pt>
                <c:pt idx="43">
                  <c:v>1/2020</c:v>
                </c:pt>
                <c:pt idx="44">
                  <c:v>2/2020</c:v>
                </c:pt>
                <c:pt idx="45">
                  <c:v>1/2021</c:v>
                </c:pt>
                <c:pt idx="46">
                  <c:v>2/2021</c:v>
                </c:pt>
                <c:pt idx="47">
                  <c:v>1/2022</c:v>
                </c:pt>
                <c:pt idx="48">
                  <c:v>2/2022</c:v>
                </c:pt>
              </c:strCache>
            </c:strRef>
          </c:cat>
          <c:val>
            <c:numRef>
              <c:f>NETISKNOUT_vst.data!$C$141:$AY$141</c:f>
              <c:numCache>
                <c:formatCode>#,##0</c:formatCode>
                <c:ptCount val="49"/>
                <c:pt idx="0">
                  <c:v>3200438.1088825883</c:v>
                </c:pt>
                <c:pt idx="1">
                  <c:v>3554511.9282984897</c:v>
                </c:pt>
                <c:pt idx="2">
                  <c:v>3545205.3013007105</c:v>
                </c:pt>
                <c:pt idx="3">
                  <c:v>3642394.9683700381</c:v>
                </c:pt>
                <c:pt idx="4">
                  <c:v>3712055.7422006619</c:v>
                </c:pt>
                <c:pt idx="5">
                  <c:v>4103446.0396147398</c:v>
                </c:pt>
                <c:pt idx="6">
                  <c:v>4342756.4840000002</c:v>
                </c:pt>
                <c:pt idx="7">
                  <c:v>4824901</c:v>
                </c:pt>
                <c:pt idx="8">
                  <c:v>4737854</c:v>
                </c:pt>
                <c:pt idx="9">
                  <c:v>5358398</c:v>
                </c:pt>
                <c:pt idx="10">
                  <c:v>5643690.8826181097</c:v>
                </c:pt>
                <c:pt idx="11">
                  <c:v>5846797.0159222065</c:v>
                </c:pt>
                <c:pt idx="12">
                  <c:v>6178135.6422221055</c:v>
                </c:pt>
                <c:pt idx="13">
                  <c:v>6394301</c:v>
                </c:pt>
                <c:pt idx="14">
                  <c:v>6442128.3153461646</c:v>
                </c:pt>
                <c:pt idx="15">
                  <c:v>6937554</c:v>
                </c:pt>
                <c:pt idx="16">
                  <c:v>5253703.4121511485</c:v>
                </c:pt>
                <c:pt idx="17">
                  <c:v>5144407.6439503059</c:v>
                </c:pt>
                <c:pt idx="18">
                  <c:v>5367827.3560496941</c:v>
                </c:pt>
                <c:pt idx="19">
                  <c:v>5095324</c:v>
                </c:pt>
                <c:pt idx="20">
                  <c:v>5550202</c:v>
                </c:pt>
                <c:pt idx="21">
                  <c:v>5852792</c:v>
                </c:pt>
                <c:pt idx="22">
                  <c:v>5884289</c:v>
                </c:pt>
                <c:pt idx="23">
                  <c:v>5567680</c:v>
                </c:pt>
                <c:pt idx="24">
                  <c:v>5430248</c:v>
                </c:pt>
                <c:pt idx="25">
                  <c:v>5510002</c:v>
                </c:pt>
                <c:pt idx="26">
                  <c:v>5253446</c:v>
                </c:pt>
                <c:pt idx="27">
                  <c:v>5984968</c:v>
                </c:pt>
                <c:pt idx="28">
                  <c:v>5755521</c:v>
                </c:pt>
                <c:pt idx="29">
                  <c:v>5730255</c:v>
                </c:pt>
                <c:pt idx="30">
                  <c:v>5448904</c:v>
                </c:pt>
                <c:pt idx="31">
                  <c:v>5564668</c:v>
                </c:pt>
                <c:pt idx="32">
                  <c:v>5662559</c:v>
                </c:pt>
                <c:pt idx="33">
                  <c:v>5677912</c:v>
                </c:pt>
                <c:pt idx="34">
                  <c:v>5702795</c:v>
                </c:pt>
                <c:pt idx="35">
                  <c:v>5792716.6195690194</c:v>
                </c:pt>
                <c:pt idx="36">
                  <c:v>5735723.6446157107</c:v>
                </c:pt>
                <c:pt idx="37">
                  <c:v>5942299</c:v>
                </c:pt>
                <c:pt idx="38">
                  <c:v>5672344</c:v>
                </c:pt>
                <c:pt idx="39">
                  <c:v>5981613.2338517718</c:v>
                </c:pt>
                <c:pt idx="40">
                  <c:v>5766727.9880588697</c:v>
                </c:pt>
                <c:pt idx="41">
                  <c:v>6266247.1399999997</c:v>
                </c:pt>
                <c:pt idx="42">
                  <c:v>6011431.5828271378</c:v>
                </c:pt>
                <c:pt idx="43">
                  <c:v>6208460.3700000001</c:v>
                </c:pt>
                <c:pt idx="44">
                  <c:v>6041741.9931899998</c:v>
                </c:pt>
                <c:pt idx="45">
                  <c:v>6251022.5962067284</c:v>
                </c:pt>
                <c:pt idx="46">
                  <c:v>6174471.4624021314</c:v>
                </c:pt>
                <c:pt idx="47">
                  <c:v>6551702.3300000001</c:v>
                </c:pt>
                <c:pt idx="48">
                  <c:v>6389858.4585378515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D-4014-AD4C-AF7B60D1D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51776"/>
        <c:axId val="192253312"/>
      </c:barChart>
      <c:catAx>
        <c:axId val="19225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225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253312"/>
        <c:scaling>
          <c:orientation val="minMax"/>
          <c:max val="14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100"/>
                  <a:t>mil. Kč</a:t>
                </a:r>
              </a:p>
            </c:rich>
          </c:tx>
          <c:layout>
            <c:manualLayout>
              <c:xMode val="edge"/>
              <c:yMode val="edge"/>
              <c:x val="8.7873714061603939E-3"/>
              <c:y val="0.32169576059850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22517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02289799981909"/>
          <c:y val="0.90939318370739597"/>
          <c:w val="0.83128292153135785"/>
          <c:h val="8.22942643391522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11" footer="0.49212598450000111"/>
    <c:pageSetup paperSize="9" orientation="landscape" horizontalDpi="-4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ZP na poukaz</a:t>
            </a:r>
          </a:p>
        </c:rich>
      </c:tx>
      <c:layout>
        <c:manualLayout>
          <c:xMode val="edge"/>
          <c:yMode val="edge"/>
          <c:x val="0.41403575269423704"/>
          <c:y val="1.21359223300970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0550662264687"/>
          <c:y val="9.2233119018695589E-2"/>
          <c:w val="0.83684353900003261"/>
          <c:h val="0.68689396835104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NETISKNOUT_vst.data!$B$145</c:f>
              <c:strCache>
                <c:ptCount val="1"/>
                <c:pt idx="0">
                  <c:v>v AZZ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NETISKNOUT_vst.data!$C$144:$AY$144</c:f>
              <c:strCache>
                <c:ptCount val="49"/>
                <c:pt idx="0">
                  <c:v>2/1998</c:v>
                </c:pt>
                <c:pt idx="1">
                  <c:v>1/1999</c:v>
                </c:pt>
                <c:pt idx="2">
                  <c:v>2/1999</c:v>
                </c:pt>
                <c:pt idx="3">
                  <c:v>1/2000</c:v>
                </c:pt>
                <c:pt idx="4">
                  <c:v>2/2000</c:v>
                </c:pt>
                <c:pt idx="5">
                  <c:v>1/2001</c:v>
                </c:pt>
                <c:pt idx="6">
                  <c:v>2/2001</c:v>
                </c:pt>
                <c:pt idx="7">
                  <c:v>1/2002</c:v>
                </c:pt>
                <c:pt idx="8">
                  <c:v>2/2002</c:v>
                </c:pt>
                <c:pt idx="9">
                  <c:v>1/2003</c:v>
                </c:pt>
                <c:pt idx="10">
                  <c:v>2/2003</c:v>
                </c:pt>
                <c:pt idx="11">
                  <c:v>1/2004</c:v>
                </c:pt>
                <c:pt idx="12">
                  <c:v>2/2004</c:v>
                </c:pt>
                <c:pt idx="13">
                  <c:v>1/2005</c:v>
                </c:pt>
                <c:pt idx="14">
                  <c:v>2/2005</c:v>
                </c:pt>
                <c:pt idx="15">
                  <c:v>1/2006</c:v>
                </c:pt>
                <c:pt idx="16">
                  <c:v>2/2006</c:v>
                </c:pt>
                <c:pt idx="17">
                  <c:v>1/2007</c:v>
                </c:pt>
                <c:pt idx="18">
                  <c:v>2/2007</c:v>
                </c:pt>
                <c:pt idx="19">
                  <c:v>1/2008</c:v>
                </c:pt>
                <c:pt idx="20">
                  <c:v>2/2008</c:v>
                </c:pt>
                <c:pt idx="21">
                  <c:v>1/2009</c:v>
                </c:pt>
                <c:pt idx="22">
                  <c:v>2/2009</c:v>
                </c:pt>
                <c:pt idx="23">
                  <c:v>1/2010</c:v>
                </c:pt>
                <c:pt idx="24">
                  <c:v>2/2010</c:v>
                </c:pt>
                <c:pt idx="25">
                  <c:v>1/2011</c:v>
                </c:pt>
                <c:pt idx="26">
                  <c:v>2/2011</c:v>
                </c:pt>
                <c:pt idx="27">
                  <c:v>1/2012</c:v>
                </c:pt>
                <c:pt idx="28">
                  <c:v>2/2012</c:v>
                </c:pt>
                <c:pt idx="29">
                  <c:v>1/2013</c:v>
                </c:pt>
                <c:pt idx="30">
                  <c:v>2/2013</c:v>
                </c:pt>
                <c:pt idx="31">
                  <c:v>1/2014</c:v>
                </c:pt>
                <c:pt idx="32">
                  <c:v>2/2014</c:v>
                </c:pt>
                <c:pt idx="33">
                  <c:v>1/2015</c:v>
                </c:pt>
                <c:pt idx="34">
                  <c:v>2/2015</c:v>
                </c:pt>
                <c:pt idx="35">
                  <c:v>1/2016</c:v>
                </c:pt>
                <c:pt idx="36">
                  <c:v>2/2016</c:v>
                </c:pt>
                <c:pt idx="37">
                  <c:v>1/2017</c:v>
                </c:pt>
                <c:pt idx="38">
                  <c:v>2/2017</c:v>
                </c:pt>
                <c:pt idx="39">
                  <c:v>1/2018</c:v>
                </c:pt>
                <c:pt idx="40">
                  <c:v>2/2018</c:v>
                </c:pt>
                <c:pt idx="41">
                  <c:v>1/2019</c:v>
                </c:pt>
                <c:pt idx="42">
                  <c:v>2/2019</c:v>
                </c:pt>
                <c:pt idx="43">
                  <c:v>1/2020</c:v>
                </c:pt>
                <c:pt idx="44">
                  <c:v>2/2020</c:v>
                </c:pt>
                <c:pt idx="45">
                  <c:v>1/2021</c:v>
                </c:pt>
                <c:pt idx="46">
                  <c:v>2/2021</c:v>
                </c:pt>
                <c:pt idx="47">
                  <c:v>1/2022</c:v>
                </c:pt>
                <c:pt idx="48">
                  <c:v>2/2022</c:v>
                </c:pt>
              </c:strCache>
            </c:strRef>
          </c:cat>
          <c:val>
            <c:numRef>
              <c:f>NETISKNOUT_vst.data!$C$145:$AY$145</c:f>
              <c:numCache>
                <c:formatCode>#,##0</c:formatCode>
                <c:ptCount val="49"/>
                <c:pt idx="0">
                  <c:v>711414.17114531307</c:v>
                </c:pt>
                <c:pt idx="1">
                  <c:v>920302.95414761116</c:v>
                </c:pt>
                <c:pt idx="2">
                  <c:v>930445.10668738885</c:v>
                </c:pt>
                <c:pt idx="3">
                  <c:v>1031952.0854003958</c:v>
                </c:pt>
                <c:pt idx="4">
                  <c:v>1018095.1123911042</c:v>
                </c:pt>
                <c:pt idx="5">
                  <c:v>1116926.3702118932</c:v>
                </c:pt>
                <c:pt idx="6">
                  <c:v>1101406.0959999999</c:v>
                </c:pt>
                <c:pt idx="7">
                  <c:v>1219414</c:v>
                </c:pt>
                <c:pt idx="8">
                  <c:v>1174789</c:v>
                </c:pt>
                <c:pt idx="9">
                  <c:v>1301189</c:v>
                </c:pt>
                <c:pt idx="10">
                  <c:v>1325424.7542646299</c:v>
                </c:pt>
                <c:pt idx="11">
                  <c:v>1420249.0229559555</c:v>
                </c:pt>
                <c:pt idx="12">
                  <c:v>1394520.4681301881</c:v>
                </c:pt>
                <c:pt idx="13">
                  <c:v>1578471</c:v>
                </c:pt>
                <c:pt idx="14">
                  <c:v>1549740.3417770816</c:v>
                </c:pt>
                <c:pt idx="15">
                  <c:v>1521606</c:v>
                </c:pt>
                <c:pt idx="16">
                  <c:v>1510198.969595521</c:v>
                </c:pt>
                <c:pt idx="17">
                  <c:v>1661002.1842049544</c:v>
                </c:pt>
                <c:pt idx="18">
                  <c:v>1745378.8157950456</c:v>
                </c:pt>
                <c:pt idx="19">
                  <c:v>1813809</c:v>
                </c:pt>
                <c:pt idx="20">
                  <c:v>1888222</c:v>
                </c:pt>
                <c:pt idx="21">
                  <c:v>1952756</c:v>
                </c:pt>
                <c:pt idx="22">
                  <c:v>1932228</c:v>
                </c:pt>
                <c:pt idx="23">
                  <c:v>1962384</c:v>
                </c:pt>
                <c:pt idx="24">
                  <c:v>1963123</c:v>
                </c:pt>
                <c:pt idx="25">
                  <c:v>2039415</c:v>
                </c:pt>
                <c:pt idx="26">
                  <c:v>2083941</c:v>
                </c:pt>
                <c:pt idx="27">
                  <c:v>1846103</c:v>
                </c:pt>
                <c:pt idx="28">
                  <c:v>1847657</c:v>
                </c:pt>
                <c:pt idx="29">
                  <c:v>1775761</c:v>
                </c:pt>
                <c:pt idx="30">
                  <c:v>1835013</c:v>
                </c:pt>
                <c:pt idx="31">
                  <c:v>1866394</c:v>
                </c:pt>
                <c:pt idx="32">
                  <c:v>1979688</c:v>
                </c:pt>
                <c:pt idx="33">
                  <c:v>2026577</c:v>
                </c:pt>
                <c:pt idx="34">
                  <c:v>1998070</c:v>
                </c:pt>
                <c:pt idx="35">
                  <c:v>2174002.6763392426</c:v>
                </c:pt>
                <c:pt idx="36">
                  <c:v>2164131.1655557007</c:v>
                </c:pt>
                <c:pt idx="37">
                  <c:v>2245760</c:v>
                </c:pt>
                <c:pt idx="38">
                  <c:v>2338917</c:v>
                </c:pt>
                <c:pt idx="39">
                  <c:v>2358903.4100631592</c:v>
                </c:pt>
                <c:pt idx="40">
                  <c:v>2441997.2095523272</c:v>
                </c:pt>
                <c:pt idx="41">
                  <c:v>2494961.4900000002</c:v>
                </c:pt>
                <c:pt idx="42">
                  <c:v>2491339.9038761905</c:v>
                </c:pt>
                <c:pt idx="43">
                  <c:v>2451324.94</c:v>
                </c:pt>
                <c:pt idx="44">
                  <c:v>2663178.4123500008</c:v>
                </c:pt>
                <c:pt idx="45">
                  <c:v>2663977.4546468779</c:v>
                </c:pt>
                <c:pt idx="46">
                  <c:v>2782430.3646747852</c:v>
                </c:pt>
                <c:pt idx="47">
                  <c:v>2961270.58</c:v>
                </c:pt>
                <c:pt idx="48">
                  <c:v>3186931.6195831313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7-4997-A073-67F185161E03}"/>
            </c:ext>
          </c:extLst>
        </c:ser>
        <c:ser>
          <c:idx val="1"/>
          <c:order val="1"/>
          <c:tx>
            <c:strRef>
              <c:f>NETISKNOUT_vst.data!$B$146</c:f>
              <c:strCache>
                <c:ptCount val="1"/>
                <c:pt idx="0">
                  <c:v>v LZZ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NETISKNOUT_vst.data!$C$144:$AY$144</c:f>
              <c:strCache>
                <c:ptCount val="49"/>
                <c:pt idx="0">
                  <c:v>2/1998</c:v>
                </c:pt>
                <c:pt idx="1">
                  <c:v>1/1999</c:v>
                </c:pt>
                <c:pt idx="2">
                  <c:v>2/1999</c:v>
                </c:pt>
                <c:pt idx="3">
                  <c:v>1/2000</c:v>
                </c:pt>
                <c:pt idx="4">
                  <c:v>2/2000</c:v>
                </c:pt>
                <c:pt idx="5">
                  <c:v>1/2001</c:v>
                </c:pt>
                <c:pt idx="6">
                  <c:v>2/2001</c:v>
                </c:pt>
                <c:pt idx="7">
                  <c:v>1/2002</c:v>
                </c:pt>
                <c:pt idx="8">
                  <c:v>2/2002</c:v>
                </c:pt>
                <c:pt idx="9">
                  <c:v>1/2003</c:v>
                </c:pt>
                <c:pt idx="10">
                  <c:v>2/2003</c:v>
                </c:pt>
                <c:pt idx="11">
                  <c:v>1/2004</c:v>
                </c:pt>
                <c:pt idx="12">
                  <c:v>2/2004</c:v>
                </c:pt>
                <c:pt idx="13">
                  <c:v>1/2005</c:v>
                </c:pt>
                <c:pt idx="14">
                  <c:v>2/2005</c:v>
                </c:pt>
                <c:pt idx="15">
                  <c:v>1/2006</c:v>
                </c:pt>
                <c:pt idx="16">
                  <c:v>2/2006</c:v>
                </c:pt>
                <c:pt idx="17">
                  <c:v>1/2007</c:v>
                </c:pt>
                <c:pt idx="18">
                  <c:v>2/2007</c:v>
                </c:pt>
                <c:pt idx="19">
                  <c:v>1/2008</c:v>
                </c:pt>
                <c:pt idx="20">
                  <c:v>2/2008</c:v>
                </c:pt>
                <c:pt idx="21">
                  <c:v>1/2009</c:v>
                </c:pt>
                <c:pt idx="22">
                  <c:v>2/2009</c:v>
                </c:pt>
                <c:pt idx="23">
                  <c:v>1/2010</c:v>
                </c:pt>
                <c:pt idx="24">
                  <c:v>2/2010</c:v>
                </c:pt>
                <c:pt idx="25">
                  <c:v>1/2011</c:v>
                </c:pt>
                <c:pt idx="26">
                  <c:v>2/2011</c:v>
                </c:pt>
                <c:pt idx="27">
                  <c:v>1/2012</c:v>
                </c:pt>
                <c:pt idx="28">
                  <c:v>2/2012</c:v>
                </c:pt>
                <c:pt idx="29">
                  <c:v>1/2013</c:v>
                </c:pt>
                <c:pt idx="30">
                  <c:v>2/2013</c:v>
                </c:pt>
                <c:pt idx="31">
                  <c:v>1/2014</c:v>
                </c:pt>
                <c:pt idx="32">
                  <c:v>2/2014</c:v>
                </c:pt>
                <c:pt idx="33">
                  <c:v>1/2015</c:v>
                </c:pt>
                <c:pt idx="34">
                  <c:v>2/2015</c:v>
                </c:pt>
                <c:pt idx="35">
                  <c:v>1/2016</c:v>
                </c:pt>
                <c:pt idx="36">
                  <c:v>2/2016</c:v>
                </c:pt>
                <c:pt idx="37">
                  <c:v>1/2017</c:v>
                </c:pt>
                <c:pt idx="38">
                  <c:v>2/2017</c:v>
                </c:pt>
                <c:pt idx="39">
                  <c:v>1/2018</c:v>
                </c:pt>
                <c:pt idx="40">
                  <c:v>2/2018</c:v>
                </c:pt>
                <c:pt idx="41">
                  <c:v>1/2019</c:v>
                </c:pt>
                <c:pt idx="42">
                  <c:v>2/2019</c:v>
                </c:pt>
                <c:pt idx="43">
                  <c:v>1/2020</c:v>
                </c:pt>
                <c:pt idx="44">
                  <c:v>2/2020</c:v>
                </c:pt>
                <c:pt idx="45">
                  <c:v>1/2021</c:v>
                </c:pt>
                <c:pt idx="46">
                  <c:v>2/2021</c:v>
                </c:pt>
                <c:pt idx="47">
                  <c:v>1/2022</c:v>
                </c:pt>
                <c:pt idx="48">
                  <c:v>2/2022</c:v>
                </c:pt>
              </c:strCache>
            </c:strRef>
          </c:cat>
          <c:val>
            <c:numRef>
              <c:f>NETISKNOUT_vst.data!$C$146:$AY$146</c:f>
              <c:numCache>
                <c:formatCode>#,##0</c:formatCode>
                <c:ptCount val="49"/>
                <c:pt idx="0">
                  <c:v>534242.55809982191</c:v>
                </c:pt>
                <c:pt idx="1">
                  <c:v>462286.01360067935</c:v>
                </c:pt>
                <c:pt idx="2">
                  <c:v>483033.92556432064</c:v>
                </c:pt>
                <c:pt idx="3">
                  <c:v>480399.56865473598</c:v>
                </c:pt>
                <c:pt idx="4">
                  <c:v>485718.63355376403</c:v>
                </c:pt>
                <c:pt idx="5">
                  <c:v>544388.67476471583</c:v>
                </c:pt>
                <c:pt idx="6">
                  <c:v>560917.87100000004</c:v>
                </c:pt>
                <c:pt idx="7">
                  <c:v>633354</c:v>
                </c:pt>
                <c:pt idx="8">
                  <c:v>602455</c:v>
                </c:pt>
                <c:pt idx="9">
                  <c:v>674435</c:v>
                </c:pt>
                <c:pt idx="10">
                  <c:v>660800.84023537498</c:v>
                </c:pt>
                <c:pt idx="11">
                  <c:v>720856.16831404436</c:v>
                </c:pt>
                <c:pt idx="12">
                  <c:v>695499.59847981203</c:v>
                </c:pt>
                <c:pt idx="13">
                  <c:v>671638</c:v>
                </c:pt>
                <c:pt idx="14">
                  <c:v>707046.05827291834</c:v>
                </c:pt>
                <c:pt idx="15">
                  <c:v>744539</c:v>
                </c:pt>
                <c:pt idx="16">
                  <c:v>721965.03040447901</c:v>
                </c:pt>
                <c:pt idx="17">
                  <c:v>880589.81579504558</c:v>
                </c:pt>
                <c:pt idx="18">
                  <c:v>881432.18420495442</c:v>
                </c:pt>
                <c:pt idx="19">
                  <c:v>950827</c:v>
                </c:pt>
                <c:pt idx="20">
                  <c:v>990770</c:v>
                </c:pt>
                <c:pt idx="21">
                  <c:v>1037430</c:v>
                </c:pt>
                <c:pt idx="22">
                  <c:v>1029735</c:v>
                </c:pt>
                <c:pt idx="23">
                  <c:v>1054124</c:v>
                </c:pt>
                <c:pt idx="24">
                  <c:v>1023437</c:v>
                </c:pt>
                <c:pt idx="25">
                  <c:v>1070287</c:v>
                </c:pt>
                <c:pt idx="26">
                  <c:v>1102511</c:v>
                </c:pt>
                <c:pt idx="27">
                  <c:v>1241652</c:v>
                </c:pt>
                <c:pt idx="28">
                  <c:v>1282913</c:v>
                </c:pt>
                <c:pt idx="29">
                  <c:v>1211099</c:v>
                </c:pt>
                <c:pt idx="30">
                  <c:v>1236597</c:v>
                </c:pt>
                <c:pt idx="31">
                  <c:v>1273271</c:v>
                </c:pt>
                <c:pt idx="32">
                  <c:v>1357615</c:v>
                </c:pt>
                <c:pt idx="33">
                  <c:v>1353741</c:v>
                </c:pt>
                <c:pt idx="34">
                  <c:v>1434903</c:v>
                </c:pt>
                <c:pt idx="35">
                  <c:v>1469226.3236607574</c:v>
                </c:pt>
                <c:pt idx="36">
                  <c:v>1535147.8344442993</c:v>
                </c:pt>
                <c:pt idx="37">
                  <c:v>1488019</c:v>
                </c:pt>
                <c:pt idx="38">
                  <c:v>1414976</c:v>
                </c:pt>
                <c:pt idx="39">
                  <c:v>1530593.9196668409</c:v>
                </c:pt>
                <c:pt idx="40">
                  <c:v>1612439.3899776728</c:v>
                </c:pt>
                <c:pt idx="41">
                  <c:v>1669850.16</c:v>
                </c:pt>
                <c:pt idx="42">
                  <c:v>1687514.2373138098</c:v>
                </c:pt>
                <c:pt idx="43">
                  <c:v>1668320.54</c:v>
                </c:pt>
                <c:pt idx="44">
                  <c:v>1801193.0344500002</c:v>
                </c:pt>
                <c:pt idx="45">
                  <c:v>1820045.541863122</c:v>
                </c:pt>
                <c:pt idx="46">
                  <c:v>1940234.0644252147</c:v>
                </c:pt>
                <c:pt idx="47">
                  <c:v>2056413.45</c:v>
                </c:pt>
                <c:pt idx="48">
                  <c:v>2304771.6330368686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7-4997-A073-67F185161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402752"/>
        <c:axId val="193404288"/>
      </c:barChart>
      <c:catAx>
        <c:axId val="1934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340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40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8.7719694064030008E-3"/>
              <c:y val="0.313107050939020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34027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89484767126263"/>
          <c:y val="0.9101951940473455"/>
          <c:w val="0.83508923132459889"/>
          <c:h val="8.2524271844660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11" footer="0.49212598450000111"/>
    <c:pageSetup paperSize="9" orientation="landscape" horizontalDpi="-4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424977813028E-2"/>
          <c:y val="6.6666816331753614E-2"/>
          <c:w val="0.90090189165203105"/>
          <c:h val="0.81149607465893192"/>
        </c:manualLayout>
      </c:layout>
      <c:lineChart>
        <c:grouping val="standard"/>
        <c:varyColors val="0"/>
        <c:ser>
          <c:idx val="0"/>
          <c:order val="0"/>
          <c:tx>
            <c:strRef>
              <c:f>NETISKNOUT_vst.data!$A$151:$C$151</c:f>
              <c:strCache>
                <c:ptCount val="3"/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NETISKNOUT_vst.data!$D$151:$Z$151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NETISKNOUT_vst.data!$D$151:$Z$151</c:f>
              <c:numCache>
                <c:formatCode>@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3-43F7-A45B-F2C918D1E8B8}"/>
            </c:ext>
          </c:extLst>
        </c:ser>
        <c:ser>
          <c:idx val="1"/>
          <c:order val="1"/>
          <c:tx>
            <c:strRef>
              <c:f>NETISKNOUT_vst.data!$A$156:$C$156</c:f>
              <c:strCache>
                <c:ptCount val="3"/>
                <c:pt idx="0">
                  <c:v>Náklady - kumulovaný nárůst (2000 = 100 %)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NETISKNOUT_vst.data!$D$151:$Z$151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NETISKNOUT_vst.data!$D$156:$Z$156</c:f>
              <c:numCache>
                <c:formatCode>0.0%</c:formatCode>
                <c:ptCount val="23"/>
                <c:pt idx="0">
                  <c:v>1</c:v>
                </c:pt>
                <c:pt idx="1">
                  <c:v>1.1093820874952687</c:v>
                </c:pt>
                <c:pt idx="2">
                  <c:v>1.2328668572079255</c:v>
                </c:pt>
                <c:pt idx="3">
                  <c:v>1.310836154750133</c:v>
                </c:pt>
                <c:pt idx="4">
                  <c:v>1.4088359596418476</c:v>
                </c:pt>
                <c:pt idx="5">
                  <c:v>1.4718852362662902</c:v>
                </c:pt>
                <c:pt idx="6">
                  <c:v>1.5137707510112945</c:v>
                </c:pt>
                <c:pt idx="7">
                  <c:v>1.6363107158194918</c:v>
                </c:pt>
                <c:pt idx="8">
                  <c:v>1.7391494148451716</c:v>
                </c:pt>
                <c:pt idx="9">
                  <c:v>1.9103405303080825</c:v>
                </c:pt>
                <c:pt idx="10">
                  <c:v>1.953314960595453</c:v>
                </c:pt>
                <c:pt idx="11">
                  <c:v>1.9858049231045178</c:v>
                </c:pt>
                <c:pt idx="12">
                  <c:v>2.0205340408044714</c:v>
                </c:pt>
                <c:pt idx="13">
                  <c:v>1.9991616787585598</c:v>
                </c:pt>
                <c:pt idx="14">
                  <c:v>2.1197026052853114</c:v>
                </c:pt>
                <c:pt idx="15">
                  <c:v>2.192360635666676</c:v>
                </c:pt>
                <c:pt idx="16">
                  <c:v>2.29548277974266</c:v>
                </c:pt>
                <c:pt idx="17">
                  <c:v>2.4209697467405915</c:v>
                </c:pt>
                <c:pt idx="18">
                  <c:v>2.5853039712542598</c:v>
                </c:pt>
                <c:pt idx="19">
                  <c:v>2.8175844312577674</c:v>
                </c:pt>
                <c:pt idx="20">
                  <c:v>3.2529861754906984</c:v>
                </c:pt>
                <c:pt idx="21">
                  <c:v>3.6639132813494939</c:v>
                </c:pt>
                <c:pt idx="22">
                  <c:v>3.8116381167423645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3-43F7-A45B-F2C918D1E8B8}"/>
            </c:ext>
          </c:extLst>
        </c:ser>
        <c:ser>
          <c:idx val="2"/>
          <c:order val="2"/>
          <c:tx>
            <c:strRef>
              <c:f>NETISKNOUT_vst.data!$A$157:$C$157</c:f>
              <c:strCache>
                <c:ptCount val="3"/>
                <c:pt idx="0">
                  <c:v>Příjmy - kumulovaný nárůst (2000 = 100 %)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cat>
            <c:strRef>
              <c:f>NETISKNOUT_vst.data!$D$151:$Z$151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NETISKNOUT_vst.data!$D$157:$Z$157</c:f>
              <c:numCache>
                <c:formatCode>0.0%</c:formatCode>
                <c:ptCount val="23"/>
                <c:pt idx="0">
                  <c:v>1</c:v>
                </c:pt>
                <c:pt idx="1">
                  <c:v>1.1130775261981556</c:v>
                </c:pt>
                <c:pt idx="2">
                  <c:v>1.1700088632997636</c:v>
                </c:pt>
                <c:pt idx="3">
                  <c:v>1.2477382891220941</c:v>
                </c:pt>
                <c:pt idx="4">
                  <c:v>1.3442391519814401</c:v>
                </c:pt>
                <c:pt idx="5">
                  <c:v>1.4197666395210233</c:v>
                </c:pt>
                <c:pt idx="6">
                  <c:v>1.5654169397883297</c:v>
                </c:pt>
                <c:pt idx="7">
                  <c:v>1.7290250911232559</c:v>
                </c:pt>
                <c:pt idx="8">
                  <c:v>1.8134253079614071</c:v>
                </c:pt>
                <c:pt idx="9">
                  <c:v>1.812325239764629</c:v>
                </c:pt>
                <c:pt idx="10">
                  <c:v>1.8463504333694722</c:v>
                </c:pt>
                <c:pt idx="11">
                  <c:v>1.8711923234326415</c:v>
                </c:pt>
                <c:pt idx="12">
                  <c:v>1.9085632287372527</c:v>
                </c:pt>
                <c:pt idx="13">
                  <c:v>1.9593645578322838</c:v>
                </c:pt>
                <c:pt idx="14">
                  <c:v>2.06437411831662</c:v>
                </c:pt>
                <c:pt idx="15">
                  <c:v>2.1724187194595088</c:v>
                </c:pt>
                <c:pt idx="16">
                  <c:v>2.2609020848379791</c:v>
                </c:pt>
                <c:pt idx="17">
                  <c:v>2.44122670701744</c:v>
                </c:pt>
                <c:pt idx="18">
                  <c:v>2.6435944863799814</c:v>
                </c:pt>
                <c:pt idx="19">
                  <c:v>2.8299319945427088</c:v>
                </c:pt>
                <c:pt idx="20">
                  <c:v>3.0638479612131797</c:v>
                </c:pt>
                <c:pt idx="21">
                  <c:v>3.4753179943340169</c:v>
                </c:pt>
                <c:pt idx="22">
                  <c:v>3.6897341745036853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C6-4233-B750-C1D6B9F4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89152"/>
        <c:axId val="193499136"/>
      </c:lineChart>
      <c:catAx>
        <c:axId val="1934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99136"/>
        <c:crossesAt val="0.8"/>
        <c:auto val="1"/>
        <c:lblAlgn val="ctr"/>
        <c:lblOffset val="100"/>
        <c:tickLblSkip val="1"/>
        <c:tickMarkSkip val="1"/>
        <c:noMultiLvlLbl val="0"/>
      </c:catAx>
      <c:valAx>
        <c:axId val="19349913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9152"/>
        <c:crosses val="autoZero"/>
        <c:crossBetween val="between"/>
        <c:maj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Počet plátců pojistného</a:t>
            </a:r>
          </a:p>
        </c:rich>
      </c:tx>
      <c:layout>
        <c:manualLayout>
          <c:xMode val="edge"/>
          <c:yMode val="edge"/>
          <c:x val="0.32460787951244541"/>
          <c:y val="3.2345013477089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258331046730314"/>
          <c:y val="0.18598382749326203"/>
          <c:w val="0.41186806669268755"/>
          <c:h val="0.636118598382749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DD-4F8A-A0D6-02923B32FF50}"/>
              </c:ext>
            </c:extLst>
          </c:dPt>
          <c:dLbls>
            <c:dLbl>
              <c:idx val="0"/>
              <c:layout>
                <c:manualLayout>
                  <c:x val="0.14316504044865611"/>
                  <c:y val="0.13211367446993655"/>
                </c:manualLayout>
              </c:layout>
              <c:tx>
                <c:rich>
                  <a:bodyPr/>
                  <a:lstStyle/>
                  <a:p>
                    <a:fld id="{6FED2203-4DF4-4EE7-882F-8BACD90C25D4}" type="CATEGORYNAME">
                      <a:rPr lang="en-US" sz="950"/>
                      <a:pPr/>
                      <a:t>[NÁZEV KATEGORIE]</a:t>
                    </a:fld>
                    <a:r>
                      <a:rPr lang="en-US" baseline="0"/>
                      <a:t>
</a:t>
                    </a:r>
                    <a:fld id="{D6EA0EBE-9FC7-4553-B375-B4BEC6813599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3DD-4F8A-A0D6-02923B32FF50}"/>
                </c:ext>
              </c:extLst>
            </c:dLbl>
            <c:dLbl>
              <c:idx val="1"/>
              <c:layout>
                <c:manualLayout>
                  <c:x val="-4.2057412980445526E-2"/>
                  <c:y val="-5.8598807224569845E-3"/>
                </c:manualLayout>
              </c:layout>
              <c:tx>
                <c:rich>
                  <a:bodyPr/>
                  <a:lstStyle/>
                  <a:p>
                    <a:fld id="{2D45ABF3-B5BD-4144-8AA0-DA31615538E8}" type="CATEGORYNAME">
                      <a:rPr lang="en-US" sz="950"/>
                      <a:pPr/>
                      <a:t>[NÁZEV KATEGORIE]</a:t>
                    </a:fld>
                    <a:r>
                      <a:rPr lang="en-US" sz="950" baseline="0"/>
                      <a:t>
</a:t>
                    </a:r>
                    <a:fld id="{759ACB50-D927-4D32-B559-1F4B02E565E2}" type="PERCENTAGE">
                      <a:rPr lang="en-US" sz="950" baseline="0"/>
                      <a:pPr/>
                      <a:t>[PROCENTO]</a:t>
                    </a:fld>
                    <a:endParaRPr lang="en-US" sz="95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6501307755375"/>
                      <c:h val="0.229146451033243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3DD-4F8A-A0D6-02923B32FF5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9.4240998311038368E-2"/>
                  <c:y val="0.741239892183292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DD-4F8A-A0D6-02923B32FF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'Tabulka 4a)b)'!$A$22:$A$23</c:f>
              <c:strCache>
                <c:ptCount val="2"/>
                <c:pt idx="0">
                  <c:v>za které platí stát</c:v>
                </c:pt>
                <c:pt idx="1">
                  <c:v>za které není plátcem stát</c:v>
                </c:pt>
              </c:strCache>
            </c:strRef>
          </c:cat>
          <c:val>
            <c:numRef>
              <c:f>'Tabulka 4a)b)'!$Z$22:$Z$23</c:f>
              <c:numCache>
                <c:formatCode>0.00%</c:formatCode>
                <c:ptCount val="2"/>
                <c:pt idx="0">
                  <c:v>0.5645080573348239</c:v>
                </c:pt>
                <c:pt idx="1">
                  <c:v>0.43549194266517605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DD-4F8A-A0D6-02923B32FF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81827761718715E-2"/>
          <c:y val="3.4825955248064491E-2"/>
          <c:w val="0.8596199903367987"/>
          <c:h val="0.76875144527279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NETISKNOUT_vst.data!$Z$2</c:f>
              <c:strCache>
                <c:ptCount val="1"/>
                <c:pt idx="0">
                  <c:v>1/2010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NETISKNOUT_vst.data!$Z$3:$Z$7</c:f>
              <c:numCache>
                <c:formatCode>#,##0</c:formatCode>
                <c:ptCount val="5"/>
                <c:pt idx="0">
                  <c:v>27871500</c:v>
                </c:pt>
                <c:pt idx="1">
                  <c:v>54044390</c:v>
                </c:pt>
                <c:pt idx="2">
                  <c:v>20553087</c:v>
                </c:pt>
                <c:pt idx="3">
                  <c:v>1352659</c:v>
                </c:pt>
                <c:pt idx="4">
                  <c:v>1591386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C-4CFF-849A-0D2F6AE24B43}"/>
            </c:ext>
          </c:extLst>
        </c:ser>
        <c:ser>
          <c:idx val="1"/>
          <c:order val="1"/>
          <c:tx>
            <c:strRef>
              <c:f>NETISKNOUT_vst.data!$AA$2</c:f>
              <c:strCache>
                <c:ptCount val="1"/>
                <c:pt idx="0">
                  <c:v>2/2010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NETISKNOUT_vst.data!$AA$3:$AA$7</c:f>
              <c:numCache>
                <c:formatCode>#,##0</c:formatCode>
                <c:ptCount val="5"/>
                <c:pt idx="0">
                  <c:v>27777562</c:v>
                </c:pt>
                <c:pt idx="1">
                  <c:v>57958096</c:v>
                </c:pt>
                <c:pt idx="2">
                  <c:v>19728582</c:v>
                </c:pt>
                <c:pt idx="3">
                  <c:v>1893781</c:v>
                </c:pt>
                <c:pt idx="4">
                  <c:v>1584300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0C-4CFF-849A-0D2F6AE24B43}"/>
            </c:ext>
          </c:extLst>
        </c:ser>
        <c:ser>
          <c:idx val="2"/>
          <c:order val="2"/>
          <c:tx>
            <c:strRef>
              <c:f>NETISKNOUT_vst.data!$AB$2</c:f>
              <c:strCache>
                <c:ptCount val="1"/>
                <c:pt idx="0">
                  <c:v>1/2011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NETISKNOUT_vst.data!$AB$3:$AB$7</c:f>
              <c:numCache>
                <c:formatCode>#,##0</c:formatCode>
                <c:ptCount val="5"/>
                <c:pt idx="0">
                  <c:v>29145340</c:v>
                </c:pt>
                <c:pt idx="1">
                  <c:v>55374535</c:v>
                </c:pt>
                <c:pt idx="2">
                  <c:v>20648463</c:v>
                </c:pt>
                <c:pt idx="3">
                  <c:v>1319971</c:v>
                </c:pt>
                <c:pt idx="4">
                  <c:v>1569905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0C-4CFF-849A-0D2F6AE24B43}"/>
            </c:ext>
          </c:extLst>
        </c:ser>
        <c:ser>
          <c:idx val="3"/>
          <c:order val="3"/>
          <c:tx>
            <c:strRef>
              <c:f>NETISKNOUT_vst.data!$AC$2</c:f>
              <c:strCache>
                <c:ptCount val="1"/>
                <c:pt idx="0">
                  <c:v>2/2011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NETISKNOUT_vst.data!$AC$3:$AC$7</c:f>
              <c:numCache>
                <c:formatCode>#,##0</c:formatCode>
                <c:ptCount val="5"/>
                <c:pt idx="0">
                  <c:v>28864765</c:v>
                </c:pt>
                <c:pt idx="1">
                  <c:v>57666178</c:v>
                </c:pt>
                <c:pt idx="2">
                  <c:v>19781687</c:v>
                </c:pt>
                <c:pt idx="3">
                  <c:v>1693140</c:v>
                </c:pt>
                <c:pt idx="4">
                  <c:v>1629638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0C-4CFF-849A-0D2F6AE24B43}"/>
            </c:ext>
          </c:extLst>
        </c:ser>
        <c:ser>
          <c:idx val="4"/>
          <c:order val="4"/>
          <c:tx>
            <c:strRef>
              <c:f>NETISKNOUT_vst.data!$AD$2</c:f>
              <c:strCache>
                <c:ptCount val="1"/>
                <c:pt idx="0">
                  <c:v>1/2012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NETISKNOUT_vst.data!$AD$3:$AD$7</c:f>
              <c:numCache>
                <c:formatCode>#,##0</c:formatCode>
                <c:ptCount val="5"/>
                <c:pt idx="0">
                  <c:v>29109635</c:v>
                </c:pt>
                <c:pt idx="1">
                  <c:v>55767166</c:v>
                </c:pt>
                <c:pt idx="2">
                  <c:v>21765700</c:v>
                </c:pt>
                <c:pt idx="3">
                  <c:v>1105386</c:v>
                </c:pt>
                <c:pt idx="4">
                  <c:v>1678403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0C-4CFF-849A-0D2F6AE24B43}"/>
            </c:ext>
          </c:extLst>
        </c:ser>
        <c:ser>
          <c:idx val="5"/>
          <c:order val="5"/>
          <c:tx>
            <c:strRef>
              <c:f>NETISKNOUT_vst.data!$AE$2</c:f>
              <c:strCache>
                <c:ptCount val="1"/>
                <c:pt idx="0">
                  <c:v>2/2012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NETISKNOUT_vst.data!$AE$3:$AE$7</c:f>
              <c:numCache>
                <c:formatCode>#,##0</c:formatCode>
                <c:ptCount val="5"/>
                <c:pt idx="0">
                  <c:v>29651099</c:v>
                </c:pt>
                <c:pt idx="1">
                  <c:v>57998535</c:v>
                </c:pt>
                <c:pt idx="2">
                  <c:v>20556526</c:v>
                </c:pt>
                <c:pt idx="3">
                  <c:v>1440711</c:v>
                </c:pt>
                <c:pt idx="4">
                  <c:v>1677205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0C-4CFF-849A-0D2F6AE24B43}"/>
            </c:ext>
          </c:extLst>
        </c:ser>
        <c:ser>
          <c:idx val="6"/>
          <c:order val="6"/>
          <c:tx>
            <c:strRef>
              <c:f>NETISKNOUT_vst.data!$AF$2</c:f>
              <c:strCache>
                <c:ptCount val="1"/>
                <c:pt idx="0">
                  <c:v>1/2013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NETISKNOUT_vst.data!$AF$3:$AF$7</c:f>
              <c:numCache>
                <c:formatCode>#,##0</c:formatCode>
                <c:ptCount val="5"/>
                <c:pt idx="0">
                  <c:v>29249640</c:v>
                </c:pt>
                <c:pt idx="1">
                  <c:v>54559665</c:v>
                </c:pt>
                <c:pt idx="2">
                  <c:v>21010942</c:v>
                </c:pt>
                <c:pt idx="3">
                  <c:v>648759</c:v>
                </c:pt>
                <c:pt idx="4">
                  <c:v>1783196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0C-4CFF-849A-0D2F6AE24B43}"/>
            </c:ext>
          </c:extLst>
        </c:ser>
        <c:ser>
          <c:idx val="7"/>
          <c:order val="7"/>
          <c:tx>
            <c:strRef>
              <c:f>NETISKNOUT_vst.data!$AG$2</c:f>
              <c:strCache>
                <c:ptCount val="1"/>
                <c:pt idx="0">
                  <c:v>2/2013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NETISKNOUT_vst.data!$AG$3:$AG$7</c:f>
              <c:numCache>
                <c:formatCode>#,##0</c:formatCode>
                <c:ptCount val="5"/>
                <c:pt idx="0">
                  <c:v>30809329</c:v>
                </c:pt>
                <c:pt idx="1">
                  <c:v>58182293</c:v>
                </c:pt>
                <c:pt idx="2">
                  <c:v>19680838</c:v>
                </c:pt>
                <c:pt idx="3">
                  <c:v>951245</c:v>
                </c:pt>
                <c:pt idx="4">
                  <c:v>1862407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0C-4CFF-849A-0D2F6AE24B43}"/>
            </c:ext>
          </c:extLst>
        </c:ser>
        <c:ser>
          <c:idx val="8"/>
          <c:order val="8"/>
          <c:tx>
            <c:strRef>
              <c:f>NETISKNOUT_vst.data!$AH$2</c:f>
              <c:strCache>
                <c:ptCount val="1"/>
                <c:pt idx="0">
                  <c:v>1/2014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NETISKNOUT_vst.data!$AH$3:$AH$7</c:f>
              <c:numCache>
                <c:formatCode>#,##0</c:formatCode>
                <c:ptCount val="5"/>
                <c:pt idx="0">
                  <c:v>30709007</c:v>
                </c:pt>
                <c:pt idx="1">
                  <c:v>59314076</c:v>
                </c:pt>
                <c:pt idx="2">
                  <c:v>20322326</c:v>
                </c:pt>
                <c:pt idx="3">
                  <c:v>919196</c:v>
                </c:pt>
                <c:pt idx="4">
                  <c:v>1821653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0C-4CFF-849A-0D2F6AE24B43}"/>
            </c:ext>
          </c:extLst>
        </c:ser>
        <c:ser>
          <c:idx val="9"/>
          <c:order val="9"/>
          <c:tx>
            <c:strRef>
              <c:f>NETISKNOUT_vst.data!$AI$2</c:f>
              <c:strCache>
                <c:ptCount val="1"/>
                <c:pt idx="0">
                  <c:v>2/2014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NETISKNOUT_vst.data!$AI$3:$AI$7</c:f>
              <c:numCache>
                <c:formatCode>#,##0</c:formatCode>
                <c:ptCount val="5"/>
                <c:pt idx="0">
                  <c:v>31944930</c:v>
                </c:pt>
                <c:pt idx="1">
                  <c:v>63235089</c:v>
                </c:pt>
                <c:pt idx="2">
                  <c:v>19974566</c:v>
                </c:pt>
                <c:pt idx="3">
                  <c:v>1554375</c:v>
                </c:pt>
                <c:pt idx="4">
                  <c:v>1953149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0C-4CFF-849A-0D2F6AE24B43}"/>
            </c:ext>
          </c:extLst>
        </c:ser>
        <c:ser>
          <c:idx val="10"/>
          <c:order val="10"/>
          <c:tx>
            <c:strRef>
              <c:f>NETISKNOUT_vst.data!$AJ$2</c:f>
              <c:strCache>
                <c:ptCount val="1"/>
                <c:pt idx="0">
                  <c:v>1/2015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NETISKNOUT_vst.data!$AJ$3:$AJ$7</c:f>
              <c:numCache>
                <c:formatCode>#,##0</c:formatCode>
                <c:ptCount val="5"/>
                <c:pt idx="0">
                  <c:v>32067009</c:v>
                </c:pt>
                <c:pt idx="1">
                  <c:v>62309242</c:v>
                </c:pt>
                <c:pt idx="2">
                  <c:v>20868586</c:v>
                </c:pt>
                <c:pt idx="3">
                  <c:v>1199102</c:v>
                </c:pt>
                <c:pt idx="4">
                  <c:v>1937407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0C-4CFF-849A-0D2F6AE24B43}"/>
            </c:ext>
          </c:extLst>
        </c:ser>
        <c:ser>
          <c:idx val="11"/>
          <c:order val="11"/>
          <c:tx>
            <c:strRef>
              <c:f>NETISKNOUT_vst.data!$AK$2</c:f>
              <c:strCache>
                <c:ptCount val="1"/>
                <c:pt idx="0">
                  <c:v>2/2015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NETISKNOUT_vst.data!$AK$3:$AK$7</c:f>
              <c:numCache>
                <c:formatCode>#,##0</c:formatCode>
                <c:ptCount val="5"/>
                <c:pt idx="0">
                  <c:v>32764587</c:v>
                </c:pt>
                <c:pt idx="1">
                  <c:v>65142346.000000007</c:v>
                </c:pt>
                <c:pt idx="2">
                  <c:v>19820450</c:v>
                </c:pt>
                <c:pt idx="3">
                  <c:v>1712099</c:v>
                </c:pt>
                <c:pt idx="4">
                  <c:v>2073171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0C-4CFF-849A-0D2F6AE24B43}"/>
            </c:ext>
          </c:extLst>
        </c:ser>
        <c:ser>
          <c:idx val="12"/>
          <c:order val="12"/>
          <c:tx>
            <c:strRef>
              <c:f>NETISKNOUT_vst.data!$AL$2</c:f>
              <c:strCache>
                <c:ptCount val="1"/>
                <c:pt idx="0">
                  <c:v>1/2016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NETISKNOUT_vst.data!$AL$3:$AL$7</c:f>
              <c:numCache>
                <c:formatCode>#,##0</c:formatCode>
                <c:ptCount val="5"/>
                <c:pt idx="0">
                  <c:v>33857058</c:v>
                </c:pt>
                <c:pt idx="1">
                  <c:v>64932393</c:v>
                </c:pt>
                <c:pt idx="2">
                  <c:v>21362604</c:v>
                </c:pt>
                <c:pt idx="3">
                  <c:v>1418872</c:v>
                </c:pt>
                <c:pt idx="4">
                  <c:v>2017531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0C-4CFF-849A-0D2F6AE24B43}"/>
            </c:ext>
          </c:extLst>
        </c:ser>
        <c:ser>
          <c:idx val="13"/>
          <c:order val="13"/>
          <c:tx>
            <c:strRef>
              <c:f>NETISKNOUT_vst.data!$AM$2</c:f>
              <c:strCache>
                <c:ptCount val="1"/>
                <c:pt idx="0">
                  <c:v>2/2016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NETISKNOUT_vst.data!$AM$3:$AM$7</c:f>
              <c:numCache>
                <c:formatCode>#,##0</c:formatCode>
                <c:ptCount val="5"/>
                <c:pt idx="0">
                  <c:v>35241812</c:v>
                </c:pt>
                <c:pt idx="1">
                  <c:v>68097001</c:v>
                </c:pt>
                <c:pt idx="2">
                  <c:v>20442441</c:v>
                </c:pt>
                <c:pt idx="3">
                  <c:v>1784933</c:v>
                </c:pt>
                <c:pt idx="4">
                  <c:v>2127124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F0C-4CFF-849A-0D2F6AE24B43}"/>
            </c:ext>
          </c:extLst>
        </c:ser>
        <c:ser>
          <c:idx val="14"/>
          <c:order val="14"/>
          <c:tx>
            <c:strRef>
              <c:f>NETISKNOUT_vst.data!$AN$2</c:f>
              <c:strCache>
                <c:ptCount val="1"/>
                <c:pt idx="0">
                  <c:v>1/2017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NETISKNOUT_vst.data!$AN$3:$AN$7</c:f>
              <c:numCache>
                <c:formatCode>#,##0</c:formatCode>
                <c:ptCount val="5"/>
                <c:pt idx="0">
                  <c:v>35248304</c:v>
                </c:pt>
                <c:pt idx="1">
                  <c:v>69913591</c:v>
                </c:pt>
                <c:pt idx="2">
                  <c:v>21868443</c:v>
                </c:pt>
                <c:pt idx="3">
                  <c:v>1479220</c:v>
                </c:pt>
                <c:pt idx="4">
                  <c:v>2100480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0C-4CFF-849A-0D2F6AE24B43}"/>
            </c:ext>
          </c:extLst>
        </c:ser>
        <c:ser>
          <c:idx val="15"/>
          <c:order val="15"/>
          <c:tx>
            <c:strRef>
              <c:f>NETISKNOUT_vst.data!$AO$2</c:f>
              <c:strCache>
                <c:ptCount val="1"/>
                <c:pt idx="0">
                  <c:v>2/2017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NETISKNOUT_vst.data!$AO$3:$AO$7</c:f>
              <c:numCache>
                <c:formatCode>#,##0</c:formatCode>
                <c:ptCount val="5"/>
                <c:pt idx="0">
                  <c:v>36968369</c:v>
                </c:pt>
                <c:pt idx="1">
                  <c:v>72596147</c:v>
                </c:pt>
                <c:pt idx="2">
                  <c:v>20902917</c:v>
                </c:pt>
                <c:pt idx="3">
                  <c:v>1838547</c:v>
                </c:pt>
                <c:pt idx="4">
                  <c:v>2118001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F0C-4CFF-849A-0D2F6AE24B43}"/>
            </c:ext>
          </c:extLst>
        </c:ser>
        <c:ser>
          <c:idx val="16"/>
          <c:order val="16"/>
          <c:tx>
            <c:strRef>
              <c:f>NETISKNOUT_vst.data!$AP$2</c:f>
              <c:strCache>
                <c:ptCount val="1"/>
                <c:pt idx="0">
                  <c:v>1/2018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NETISKNOUT_vst.data!$AP$3:$AP$7</c:f>
              <c:numCache>
                <c:formatCode>#,##0</c:formatCode>
                <c:ptCount val="5"/>
                <c:pt idx="0">
                  <c:v>36350988.078419998</c:v>
                </c:pt>
                <c:pt idx="1">
                  <c:v>76294005.392729983</c:v>
                </c:pt>
                <c:pt idx="2">
                  <c:v>22360984.205990002</c:v>
                </c:pt>
                <c:pt idx="3">
                  <c:v>1534186.15723</c:v>
                </c:pt>
                <c:pt idx="4">
                  <c:v>2156335.21673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F0C-4CFF-849A-0D2F6AE24B43}"/>
            </c:ext>
          </c:extLst>
        </c:ser>
        <c:ser>
          <c:idx val="17"/>
          <c:order val="17"/>
          <c:tx>
            <c:strRef>
              <c:f>NETISKNOUT_vst.data!$AQ$2</c:f>
              <c:strCache>
                <c:ptCount val="1"/>
                <c:pt idx="0">
                  <c:v>2/2018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NETISKNOUT_vst.data!$AQ$3:$AQ$7</c:f>
              <c:numCache>
                <c:formatCode>#,##0</c:formatCode>
                <c:ptCount val="5"/>
                <c:pt idx="0">
                  <c:v>38737960.255320005</c:v>
                </c:pt>
                <c:pt idx="1">
                  <c:v>79102106.582320005</c:v>
                </c:pt>
                <c:pt idx="2">
                  <c:v>21730926.085919999</c:v>
                </c:pt>
                <c:pt idx="3">
                  <c:v>1884893.32274</c:v>
                </c:pt>
                <c:pt idx="4">
                  <c:v>2231840.1527199997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F0C-4CFF-849A-0D2F6AE24B43}"/>
            </c:ext>
          </c:extLst>
        </c:ser>
        <c:ser>
          <c:idx val="18"/>
          <c:order val="18"/>
          <c:tx>
            <c:strRef>
              <c:f>NETISKNOUT_vst.data!$AR$2</c:f>
              <c:strCache>
                <c:ptCount val="1"/>
                <c:pt idx="0">
                  <c:v>1/2019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NETISKNOUT_vst.data!$AR$3:$AR$7</c:f>
              <c:numCache>
                <c:formatCode>#,##0</c:formatCode>
                <c:ptCount val="5"/>
                <c:pt idx="0">
                  <c:v>39099176.869999997</c:v>
                </c:pt>
                <c:pt idx="1">
                  <c:v>83046630.732149988</c:v>
                </c:pt>
                <c:pt idx="2">
                  <c:v>23521480.060000002</c:v>
                </c:pt>
                <c:pt idx="3">
                  <c:v>1657464.87</c:v>
                </c:pt>
                <c:pt idx="4">
                  <c:v>2316793.8158499999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F0C-4CFF-849A-0D2F6AE24B43}"/>
            </c:ext>
          </c:extLst>
        </c:ser>
        <c:ser>
          <c:idx val="19"/>
          <c:order val="19"/>
          <c:tx>
            <c:strRef>
              <c:f>NETISKNOUT_vst.data!$AS$2</c:f>
              <c:strCache>
                <c:ptCount val="1"/>
                <c:pt idx="0">
                  <c:v>2/2019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NETISKNOUT_vst.data!$AS$3:$AS$7</c:f>
              <c:numCache>
                <c:formatCode>#,##0</c:formatCode>
                <c:ptCount val="5"/>
                <c:pt idx="0">
                  <c:v>43928761.961910002</c:v>
                </c:pt>
                <c:pt idx="1">
                  <c:v>87179315.031658232</c:v>
                </c:pt>
                <c:pt idx="2">
                  <c:v>22643274.092639998</c:v>
                </c:pt>
                <c:pt idx="3">
                  <c:v>2017866.0707600003</c:v>
                </c:pt>
                <c:pt idx="4">
                  <c:v>2362255.3868499999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F0C-4CFF-849A-0D2F6AE24B43}"/>
            </c:ext>
          </c:extLst>
        </c:ser>
        <c:ser>
          <c:idx val="20"/>
          <c:order val="20"/>
          <c:tx>
            <c:strRef>
              <c:f>NETISKNOUT_vst.data!$AT$2</c:f>
              <c:strCache>
                <c:ptCount val="1"/>
                <c:pt idx="0">
                  <c:v>1/2020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NETISKNOUT_vst.data!$AT$3:$AT$7</c:f>
              <c:numCache>
                <c:formatCode>#,##0</c:formatCode>
                <c:ptCount val="5"/>
                <c:pt idx="0">
                  <c:v>42487537.270999998</c:v>
                </c:pt>
                <c:pt idx="1">
                  <c:v>90594189.398415253</c:v>
                </c:pt>
                <c:pt idx="2">
                  <c:v>23299016.68</c:v>
                </c:pt>
                <c:pt idx="3">
                  <c:v>1298315.1260000002</c:v>
                </c:pt>
                <c:pt idx="4">
                  <c:v>2405389.34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F0C-4CFF-849A-0D2F6AE24B43}"/>
            </c:ext>
          </c:extLst>
        </c:ser>
        <c:ser>
          <c:idx val="21"/>
          <c:order val="21"/>
          <c:tx>
            <c:strRef>
              <c:f>NETISKNOUT_vst.data!$AU$2</c:f>
              <c:strCache>
                <c:ptCount val="1"/>
                <c:pt idx="0">
                  <c:v>2/2020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NETISKNOUT_vst.data!$AU$3:$AU$7</c:f>
              <c:numCache>
                <c:formatCode>#,##0</c:formatCode>
                <c:ptCount val="5"/>
                <c:pt idx="0">
                  <c:v>58114154.729000002</c:v>
                </c:pt>
                <c:pt idx="1">
                  <c:v>107163907.60158473</c:v>
                </c:pt>
                <c:pt idx="2">
                  <c:v>23788379.609990001</c:v>
                </c:pt>
                <c:pt idx="3">
                  <c:v>2093206.8739999996</c:v>
                </c:pt>
                <c:pt idx="4">
                  <c:v>3384144.66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F0C-4CFF-849A-0D2F6AE24B43}"/>
            </c:ext>
          </c:extLst>
        </c:ser>
        <c:ser>
          <c:idx val="22"/>
          <c:order val="22"/>
          <c:tx>
            <c:strRef>
              <c:f>NETISKNOUT_vst.data!$AV$2</c:f>
              <c:strCache>
                <c:ptCount val="1"/>
                <c:pt idx="0">
                  <c:v>1/2021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NETISKNOUT_vst.data!$AV$3:$AV$7</c:f>
              <c:numCache>
                <c:formatCode>#,##0</c:formatCode>
                <c:ptCount val="5"/>
                <c:pt idx="0">
                  <c:v>53220696.892020009</c:v>
                </c:pt>
                <c:pt idx="1">
                  <c:v>95055236.001170009</c:v>
                </c:pt>
                <c:pt idx="2">
                  <c:v>23946028.036989998</c:v>
                </c:pt>
                <c:pt idx="3">
                  <c:v>1219858.3792299998</c:v>
                </c:pt>
                <c:pt idx="4">
                  <c:v>3443417.8179500001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F0C-4CFF-849A-0D2F6AE24B43}"/>
            </c:ext>
          </c:extLst>
        </c:ser>
        <c:ser>
          <c:idx val="23"/>
          <c:order val="23"/>
          <c:tx>
            <c:strRef>
              <c:f>NETISKNOUT_vst.data!$AW$2</c:f>
              <c:strCache>
                <c:ptCount val="1"/>
                <c:pt idx="0">
                  <c:v>2/2021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NETISKNOUT_vst.data!$AW$3:$AW$7</c:f>
              <c:numCache>
                <c:formatCode>#,##0</c:formatCode>
                <c:ptCount val="5"/>
                <c:pt idx="0">
                  <c:v>56224943.537859991</c:v>
                </c:pt>
                <c:pt idx="1">
                  <c:v>133941459.87777001</c:v>
                </c:pt>
                <c:pt idx="2">
                  <c:v>23780032.806029998</c:v>
                </c:pt>
                <c:pt idx="3">
                  <c:v>2464119.7723600003</c:v>
                </c:pt>
                <c:pt idx="4">
                  <c:v>3065112.11986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F0C-4CFF-849A-0D2F6AE24B43}"/>
            </c:ext>
          </c:extLst>
        </c:ser>
        <c:ser>
          <c:idx val="24"/>
          <c:order val="24"/>
          <c:tx>
            <c:strRef>
              <c:f>NETISKNOUT_vst.data!$AX$2</c:f>
              <c:strCache>
                <c:ptCount val="1"/>
                <c:pt idx="0">
                  <c:v>1/2022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NETISKNOUT_vst.data!$AX$3:$AX$7</c:f>
              <c:numCache>
                <c:formatCode>#,##0</c:formatCode>
                <c:ptCount val="5"/>
                <c:pt idx="0">
                  <c:v>56425482.319999993</c:v>
                </c:pt>
                <c:pt idx="1">
                  <c:v>111694276.25999999</c:v>
                </c:pt>
                <c:pt idx="2">
                  <c:v>25813508.010000002</c:v>
                </c:pt>
                <c:pt idx="3">
                  <c:v>1534948.49</c:v>
                </c:pt>
                <c:pt idx="4">
                  <c:v>3069370.42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3-496B-8EE6-83279D6AABAA}"/>
            </c:ext>
          </c:extLst>
        </c:ser>
        <c:ser>
          <c:idx val="25"/>
          <c:order val="25"/>
          <c:tx>
            <c:strRef>
              <c:f>NETISKNOUT_vst.data!$AY$2</c:f>
              <c:strCache>
                <c:ptCount val="1"/>
                <c:pt idx="0">
                  <c:v>2/2022</c:v>
                </c:pt>
              </c:strCache>
            </c:strRef>
          </c:tx>
          <c:invertIfNegative val="0"/>
          <c:cat>
            <c:strRef>
              <c:f>NETISKNOUT_vst.data!$A$3:$A$7</c:f>
              <c:strCache>
                <c:ptCount val="5"/>
                <c:pt idx="0">
                  <c:v>AZZ</c:v>
                </c:pt>
                <c:pt idx="1">
                  <c:v>LZZ</c:v>
                </c:pt>
                <c:pt idx="2">
                  <c:v>předepsané léky a ZP</c:v>
                </c:pt>
                <c:pt idx="3">
                  <c:v>lázně a ozdravovny</c:v>
                </c:pt>
                <c:pt idx="4">
                  <c:v>doprava (DRNR a RZS)</c:v>
                </c:pt>
              </c:strCache>
            </c:strRef>
          </c:cat>
          <c:val>
            <c:numRef>
              <c:f>NETISKNOUT_vst.data!$AY$3:$AY$7</c:f>
              <c:numCache>
                <c:formatCode>#,##0</c:formatCode>
                <c:ptCount val="5"/>
                <c:pt idx="0">
                  <c:v>57817375.711430006</c:v>
                </c:pt>
                <c:pt idx="1">
                  <c:v>127683530.38420001</c:v>
                </c:pt>
                <c:pt idx="2">
                  <c:v>25753931.881360002</c:v>
                </c:pt>
                <c:pt idx="3">
                  <c:v>2560602.3735700003</c:v>
                </c:pt>
                <c:pt idx="4">
                  <c:v>3217780.6921999999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D-47DF-A829-5E2B89930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28832"/>
        <c:axId val="183583872"/>
      </c:barChart>
      <c:catAx>
        <c:axId val="1835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5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58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200" b="1"/>
                  <a:t>mil. Kč</a:t>
                </a:r>
              </a:p>
            </c:rich>
          </c:tx>
          <c:layout>
            <c:manualLayout>
              <c:xMode val="edge"/>
              <c:yMode val="edge"/>
              <c:x val="7.8125145599403627E-3"/>
              <c:y val="0.355722146800615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528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9329543866188326E-2"/>
          <c:y val="0.90812091591999278"/>
          <c:w val="0.76437579917894893"/>
          <c:h val="8.00781971219114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84474584655974E-2"/>
          <c:y val="3.8929532888374682E-2"/>
          <c:w val="0.92126248093333618"/>
          <c:h val="0.71453802451908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NETISKNOUT_vst.data!$A$13</c:f>
              <c:strCache>
                <c:ptCount val="1"/>
                <c:pt idx="0">
                  <c:v>AZZ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NETISKNOUT_vst.data!$Z$12:$AY$12</c:f>
              <c:strCache>
                <c:ptCount val="26"/>
                <c:pt idx="0">
                  <c:v>1/2010</c:v>
                </c:pt>
                <c:pt idx="1">
                  <c:v>2/2010</c:v>
                </c:pt>
                <c:pt idx="2">
                  <c:v>1/2011</c:v>
                </c:pt>
                <c:pt idx="3">
                  <c:v>2/2011</c:v>
                </c:pt>
                <c:pt idx="4">
                  <c:v>1/2012</c:v>
                </c:pt>
                <c:pt idx="5">
                  <c:v>2/2012</c:v>
                </c:pt>
                <c:pt idx="6">
                  <c:v>1/2013</c:v>
                </c:pt>
                <c:pt idx="7">
                  <c:v>2/2013</c:v>
                </c:pt>
                <c:pt idx="8">
                  <c:v>1/2014</c:v>
                </c:pt>
                <c:pt idx="9">
                  <c:v>2/2014</c:v>
                </c:pt>
                <c:pt idx="10">
                  <c:v>1/2015</c:v>
                </c:pt>
                <c:pt idx="11">
                  <c:v>2/2015</c:v>
                </c:pt>
                <c:pt idx="12">
                  <c:v>1/2016</c:v>
                </c:pt>
                <c:pt idx="13">
                  <c:v>2/2016</c:v>
                </c:pt>
                <c:pt idx="14">
                  <c:v>1/2017</c:v>
                </c:pt>
                <c:pt idx="15">
                  <c:v>2/2017</c:v>
                </c:pt>
                <c:pt idx="16">
                  <c:v>1/2018</c:v>
                </c:pt>
                <c:pt idx="17">
                  <c:v>2/2018</c:v>
                </c:pt>
                <c:pt idx="18">
                  <c:v>1/2019</c:v>
                </c:pt>
                <c:pt idx="19">
                  <c:v>2/2019</c:v>
                </c:pt>
                <c:pt idx="20">
                  <c:v>1/2020</c:v>
                </c:pt>
                <c:pt idx="21">
                  <c:v>2/2020</c:v>
                </c:pt>
                <c:pt idx="22">
                  <c:v>1/2021</c:v>
                </c:pt>
                <c:pt idx="23">
                  <c:v>2/2021</c:v>
                </c:pt>
                <c:pt idx="24">
                  <c:v>1/2022</c:v>
                </c:pt>
                <c:pt idx="25">
                  <c:v>2/2022</c:v>
                </c:pt>
              </c:strCache>
            </c:strRef>
          </c:cat>
          <c:val>
            <c:numRef>
              <c:f>NETISKNOUT_vst.data!$Z$13:$AY$13</c:f>
              <c:numCache>
                <c:formatCode>0.0%</c:formatCode>
                <c:ptCount val="26"/>
                <c:pt idx="0">
                  <c:v>1.0160726607061008</c:v>
                </c:pt>
                <c:pt idx="1">
                  <c:v>1.0441642428815898</c:v>
                </c:pt>
                <c:pt idx="2">
                  <c:v>1.0457040345873025</c:v>
                </c:pt>
                <c:pt idx="3">
                  <c:v>1.0391396120365064</c:v>
                </c:pt>
                <c:pt idx="4">
                  <c:v>0.99877493280229357</c:v>
                </c:pt>
                <c:pt idx="5">
                  <c:v>1.027242002489887</c:v>
                </c:pt>
                <c:pt idx="6">
                  <c:v>1.0048095759359401</c:v>
                </c:pt>
                <c:pt idx="7">
                  <c:v>1.0390619585466292</c:v>
                </c:pt>
                <c:pt idx="8">
                  <c:v>1.0498935029627714</c:v>
                </c:pt>
                <c:pt idx="9">
                  <c:v>1.0368589981300793</c:v>
                </c:pt>
                <c:pt idx="10">
                  <c:v>1.0442216187583011</c:v>
                </c:pt>
                <c:pt idx="11">
                  <c:v>1.0256584378178322</c:v>
                </c:pt>
                <c:pt idx="12">
                  <c:v>1.0558221379486936</c:v>
                </c:pt>
                <c:pt idx="13">
                  <c:v>1.0756067824080919</c:v>
                </c:pt>
                <c:pt idx="14">
                  <c:v>1.0410917569979057</c:v>
                </c:pt>
                <c:pt idx="15">
                  <c:v>1.0489917204030259</c:v>
                </c:pt>
                <c:pt idx="16">
                  <c:v>1.0312833229769012</c:v>
                </c:pt>
                <c:pt idx="17">
                  <c:v>1.0478677124035416</c:v>
                </c:pt>
                <c:pt idx="18">
                  <c:v>1.0756014880710074</c:v>
                </c:pt>
                <c:pt idx="19">
                  <c:v>1.1339978066056571</c:v>
                </c:pt>
                <c:pt idx="20">
                  <c:v>1.0866606581582494</c:v>
                </c:pt>
                <c:pt idx="21">
                  <c:v>1.3229181095381188</c:v>
                </c:pt>
                <c:pt idx="22">
                  <c:v>1.2526190104302883</c:v>
                </c:pt>
                <c:pt idx="23">
                  <c:v>0.96749137624129877</c:v>
                </c:pt>
                <c:pt idx="24">
                  <c:v>1.0602169008512272</c:v>
                </c:pt>
                <c:pt idx="25">
                  <c:v>1.0283225215245921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C-422E-B460-BCD2F06FA01B}"/>
            </c:ext>
          </c:extLst>
        </c:ser>
        <c:ser>
          <c:idx val="1"/>
          <c:order val="1"/>
          <c:tx>
            <c:strRef>
              <c:f>NETISKNOUT_vst.data!$A$14</c:f>
              <c:strCache>
                <c:ptCount val="1"/>
                <c:pt idx="0">
                  <c:v>LZZ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NETISKNOUT_vst.data!$Z$12:$AY$12</c:f>
              <c:strCache>
                <c:ptCount val="26"/>
                <c:pt idx="0">
                  <c:v>1/2010</c:v>
                </c:pt>
                <c:pt idx="1">
                  <c:v>2/2010</c:v>
                </c:pt>
                <c:pt idx="2">
                  <c:v>1/2011</c:v>
                </c:pt>
                <c:pt idx="3">
                  <c:v>2/2011</c:v>
                </c:pt>
                <c:pt idx="4">
                  <c:v>1/2012</c:v>
                </c:pt>
                <c:pt idx="5">
                  <c:v>2/2012</c:v>
                </c:pt>
                <c:pt idx="6">
                  <c:v>1/2013</c:v>
                </c:pt>
                <c:pt idx="7">
                  <c:v>2/2013</c:v>
                </c:pt>
                <c:pt idx="8">
                  <c:v>1/2014</c:v>
                </c:pt>
                <c:pt idx="9">
                  <c:v>2/2014</c:v>
                </c:pt>
                <c:pt idx="10">
                  <c:v>1/2015</c:v>
                </c:pt>
                <c:pt idx="11">
                  <c:v>2/2015</c:v>
                </c:pt>
                <c:pt idx="12">
                  <c:v>1/2016</c:v>
                </c:pt>
                <c:pt idx="13">
                  <c:v>2/2016</c:v>
                </c:pt>
                <c:pt idx="14">
                  <c:v>1/2017</c:v>
                </c:pt>
                <c:pt idx="15">
                  <c:v>2/2017</c:v>
                </c:pt>
                <c:pt idx="16">
                  <c:v>1/2018</c:v>
                </c:pt>
                <c:pt idx="17">
                  <c:v>2/2018</c:v>
                </c:pt>
                <c:pt idx="18">
                  <c:v>1/2019</c:v>
                </c:pt>
                <c:pt idx="19">
                  <c:v>2/2019</c:v>
                </c:pt>
                <c:pt idx="20">
                  <c:v>1/2020</c:v>
                </c:pt>
                <c:pt idx="21">
                  <c:v>2/2020</c:v>
                </c:pt>
                <c:pt idx="22">
                  <c:v>1/2021</c:v>
                </c:pt>
                <c:pt idx="23">
                  <c:v>2/2021</c:v>
                </c:pt>
                <c:pt idx="24">
                  <c:v>1/2022</c:v>
                </c:pt>
                <c:pt idx="25">
                  <c:v>2/2022</c:v>
                </c:pt>
              </c:strCache>
            </c:strRef>
          </c:cat>
          <c:val>
            <c:numRef>
              <c:f>NETISKNOUT_vst.data!$Z$14:$AY$14</c:f>
              <c:numCache>
                <c:formatCode>0.0%</c:formatCode>
                <c:ptCount val="26"/>
                <c:pt idx="0">
                  <c:v>1.0407999334435161</c:v>
                </c:pt>
                <c:pt idx="1">
                  <c:v>1.0452133086066262</c:v>
                </c:pt>
                <c:pt idx="2">
                  <c:v>1.0246120827712182</c:v>
                </c:pt>
                <c:pt idx="3">
                  <c:v>0.99496329209986467</c:v>
                </c:pt>
                <c:pt idx="4">
                  <c:v>1.0070904613465377</c:v>
                </c:pt>
                <c:pt idx="5">
                  <c:v>1.0057634650245071</c:v>
                </c:pt>
                <c:pt idx="6">
                  <c:v>0.97834745627920194</c:v>
                </c:pt>
                <c:pt idx="7">
                  <c:v>1.0031683214067391</c:v>
                </c:pt>
                <c:pt idx="8">
                  <c:v>1.0871414991276065</c:v>
                </c:pt>
                <c:pt idx="9">
                  <c:v>1.0868442225197277</c:v>
                </c:pt>
                <c:pt idx="10">
                  <c:v>1.0504967151473454</c:v>
                </c:pt>
                <c:pt idx="11">
                  <c:v>1.0301613713234437</c:v>
                </c:pt>
                <c:pt idx="12">
                  <c:v>1.0420989072535982</c:v>
                </c:pt>
                <c:pt idx="13">
                  <c:v>1.0453569019451647</c:v>
                </c:pt>
                <c:pt idx="14">
                  <c:v>1.0767136057961086</c:v>
                </c:pt>
                <c:pt idx="15">
                  <c:v>1.0660696643601089</c:v>
                </c:pt>
                <c:pt idx="16">
                  <c:v>1.091261431453721</c:v>
                </c:pt>
                <c:pt idx="17">
                  <c:v>1.0896185245522743</c:v>
                </c:pt>
                <c:pt idx="18">
                  <c:v>1.0885079411502947</c:v>
                </c:pt>
                <c:pt idx="19">
                  <c:v>1.1021111674305719</c:v>
                </c:pt>
                <c:pt idx="20">
                  <c:v>1.0908833820195352</c:v>
                </c:pt>
                <c:pt idx="21">
                  <c:v>1.2292354850765839</c:v>
                </c:pt>
                <c:pt idx="22">
                  <c:v>1.0492420831002303</c:v>
                </c:pt>
                <c:pt idx="23">
                  <c:v>1.2498747281196501</c:v>
                </c:pt>
                <c:pt idx="24">
                  <c:v>1.175046014915214</c:v>
                </c:pt>
                <c:pt idx="25">
                  <c:v>0.95327862262154861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C-422E-B460-BCD2F06FA01B}"/>
            </c:ext>
          </c:extLst>
        </c:ser>
        <c:ser>
          <c:idx val="2"/>
          <c:order val="2"/>
          <c:tx>
            <c:strRef>
              <c:f>NETISKNOUT_vst.data!$A$15</c:f>
              <c:strCache>
                <c:ptCount val="1"/>
                <c:pt idx="0">
                  <c:v>předepsané léky a ZP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NETISKNOUT_vst.data!$Z$12:$AY$12</c:f>
              <c:strCache>
                <c:ptCount val="26"/>
                <c:pt idx="0">
                  <c:v>1/2010</c:v>
                </c:pt>
                <c:pt idx="1">
                  <c:v>2/2010</c:v>
                </c:pt>
                <c:pt idx="2">
                  <c:v>1/2011</c:v>
                </c:pt>
                <c:pt idx="3">
                  <c:v>2/2011</c:v>
                </c:pt>
                <c:pt idx="4">
                  <c:v>1/2012</c:v>
                </c:pt>
                <c:pt idx="5">
                  <c:v>2/2012</c:v>
                </c:pt>
                <c:pt idx="6">
                  <c:v>1/2013</c:v>
                </c:pt>
                <c:pt idx="7">
                  <c:v>2/2013</c:v>
                </c:pt>
                <c:pt idx="8">
                  <c:v>1/2014</c:v>
                </c:pt>
                <c:pt idx="9">
                  <c:v>2/2014</c:v>
                </c:pt>
                <c:pt idx="10">
                  <c:v>1/2015</c:v>
                </c:pt>
                <c:pt idx="11">
                  <c:v>2/2015</c:v>
                </c:pt>
                <c:pt idx="12">
                  <c:v>1/2016</c:v>
                </c:pt>
                <c:pt idx="13">
                  <c:v>2/2016</c:v>
                </c:pt>
                <c:pt idx="14">
                  <c:v>1/2017</c:v>
                </c:pt>
                <c:pt idx="15">
                  <c:v>2/2017</c:v>
                </c:pt>
                <c:pt idx="16">
                  <c:v>1/2018</c:v>
                </c:pt>
                <c:pt idx="17">
                  <c:v>2/2018</c:v>
                </c:pt>
                <c:pt idx="18">
                  <c:v>1/2019</c:v>
                </c:pt>
                <c:pt idx="19">
                  <c:v>2/2019</c:v>
                </c:pt>
                <c:pt idx="20">
                  <c:v>1/2020</c:v>
                </c:pt>
                <c:pt idx="21">
                  <c:v>2/2020</c:v>
                </c:pt>
                <c:pt idx="22">
                  <c:v>1/2021</c:v>
                </c:pt>
                <c:pt idx="23">
                  <c:v>2/2021</c:v>
                </c:pt>
                <c:pt idx="24">
                  <c:v>1/2022</c:v>
                </c:pt>
                <c:pt idx="25">
                  <c:v>2/2022</c:v>
                </c:pt>
              </c:strCache>
            </c:strRef>
          </c:cat>
          <c:val>
            <c:numRef>
              <c:f>NETISKNOUT_vst.data!$Z$15:$AY$15</c:f>
              <c:numCache>
                <c:formatCode>0.0%</c:formatCode>
                <c:ptCount val="26"/>
                <c:pt idx="0">
                  <c:v>0.95956966753033646</c:v>
                </c:pt>
                <c:pt idx="1">
                  <c:v>0.93757706874283553</c:v>
                </c:pt>
                <c:pt idx="2">
                  <c:v>1.0046404707964307</c:v>
                </c:pt>
                <c:pt idx="3">
                  <c:v>1.0026917798755126</c:v>
                </c:pt>
                <c:pt idx="4">
                  <c:v>1.0541075139587872</c:v>
                </c:pt>
                <c:pt idx="5">
                  <c:v>1.0391695106691357</c:v>
                </c:pt>
                <c:pt idx="6">
                  <c:v>0.96532351360167601</c:v>
                </c:pt>
                <c:pt idx="7">
                  <c:v>0.95740097329675256</c:v>
                </c:pt>
                <c:pt idx="8">
                  <c:v>0.96722583880341961</c:v>
                </c:pt>
                <c:pt idx="9">
                  <c:v>1.0149245677445238</c:v>
                </c:pt>
                <c:pt idx="10">
                  <c:v>1.026879797125585</c:v>
                </c:pt>
                <c:pt idx="11">
                  <c:v>0.99228438805629116</c:v>
                </c:pt>
                <c:pt idx="12">
                  <c:v>1.0236728065811456</c:v>
                </c:pt>
                <c:pt idx="13">
                  <c:v>1.0313812753999025</c:v>
                </c:pt>
                <c:pt idx="14">
                  <c:v>1.0236787144488566</c:v>
                </c:pt>
                <c:pt idx="15">
                  <c:v>1.022525489984293</c:v>
                </c:pt>
                <c:pt idx="16">
                  <c:v>1.0225229206299691</c:v>
                </c:pt>
                <c:pt idx="17">
                  <c:v>1.0396121309729163</c:v>
                </c:pt>
                <c:pt idx="18">
                  <c:v>1.051898245771272</c:v>
                </c:pt>
                <c:pt idx="19">
                  <c:v>1.0419838530172505</c:v>
                </c:pt>
                <c:pt idx="20">
                  <c:v>0.99054211812213644</c:v>
                </c:pt>
                <c:pt idx="21">
                  <c:v>1.0505715521821206</c:v>
                </c:pt>
                <c:pt idx="22">
                  <c:v>1.0277698997290901</c:v>
                </c:pt>
                <c:pt idx="23">
                  <c:v>0.99964912263479699</c:v>
                </c:pt>
                <c:pt idx="24">
                  <c:v>1.0779870452888998</c:v>
                </c:pt>
                <c:pt idx="25">
                  <c:v>1.0830065749459132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C-422E-B460-BCD2F06FA01B}"/>
            </c:ext>
          </c:extLst>
        </c:ser>
        <c:ser>
          <c:idx val="3"/>
          <c:order val="3"/>
          <c:tx>
            <c:strRef>
              <c:f>NETISKNOUT_vst.data!$A$16</c:f>
              <c:strCache>
                <c:ptCount val="1"/>
                <c:pt idx="0">
                  <c:v>lázně a ozdravovny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NETISKNOUT_vst.data!$Z$12:$AY$12</c:f>
              <c:strCache>
                <c:ptCount val="26"/>
                <c:pt idx="0">
                  <c:v>1/2010</c:v>
                </c:pt>
                <c:pt idx="1">
                  <c:v>2/2010</c:v>
                </c:pt>
                <c:pt idx="2">
                  <c:v>1/2011</c:v>
                </c:pt>
                <c:pt idx="3">
                  <c:v>2/2011</c:v>
                </c:pt>
                <c:pt idx="4">
                  <c:v>1/2012</c:v>
                </c:pt>
                <c:pt idx="5">
                  <c:v>2/2012</c:v>
                </c:pt>
                <c:pt idx="6">
                  <c:v>1/2013</c:v>
                </c:pt>
                <c:pt idx="7">
                  <c:v>2/2013</c:v>
                </c:pt>
                <c:pt idx="8">
                  <c:v>1/2014</c:v>
                </c:pt>
                <c:pt idx="9">
                  <c:v>2/2014</c:v>
                </c:pt>
                <c:pt idx="10">
                  <c:v>1/2015</c:v>
                </c:pt>
                <c:pt idx="11">
                  <c:v>2/2015</c:v>
                </c:pt>
                <c:pt idx="12">
                  <c:v>1/2016</c:v>
                </c:pt>
                <c:pt idx="13">
                  <c:v>2/2016</c:v>
                </c:pt>
                <c:pt idx="14">
                  <c:v>1/2017</c:v>
                </c:pt>
                <c:pt idx="15">
                  <c:v>2/2017</c:v>
                </c:pt>
                <c:pt idx="16">
                  <c:v>1/2018</c:v>
                </c:pt>
                <c:pt idx="17">
                  <c:v>2/2018</c:v>
                </c:pt>
                <c:pt idx="18">
                  <c:v>1/2019</c:v>
                </c:pt>
                <c:pt idx="19">
                  <c:v>2/2019</c:v>
                </c:pt>
                <c:pt idx="20">
                  <c:v>1/2020</c:v>
                </c:pt>
                <c:pt idx="21">
                  <c:v>2/2020</c:v>
                </c:pt>
                <c:pt idx="22">
                  <c:v>1/2021</c:v>
                </c:pt>
                <c:pt idx="23">
                  <c:v>2/2021</c:v>
                </c:pt>
                <c:pt idx="24">
                  <c:v>1/2022</c:v>
                </c:pt>
                <c:pt idx="25">
                  <c:v>2/2022</c:v>
                </c:pt>
              </c:strCache>
            </c:strRef>
          </c:cat>
          <c:val>
            <c:numRef>
              <c:f>NETISKNOUT_vst.data!$Z$16:$AY$16</c:f>
              <c:numCache>
                <c:formatCode>0.0%</c:formatCode>
                <c:ptCount val="26"/>
                <c:pt idx="0">
                  <c:v>1.0166149086995473</c:v>
                </c:pt>
                <c:pt idx="1">
                  <c:v>0.99512939754604446</c:v>
                </c:pt>
                <c:pt idx="2">
                  <c:v>0.97583426421588881</c:v>
                </c:pt>
                <c:pt idx="3">
                  <c:v>0.89405269141468835</c:v>
                </c:pt>
                <c:pt idx="4">
                  <c:v>0.83743203449166681</c:v>
                </c:pt>
                <c:pt idx="5">
                  <c:v>0.85091073390268968</c:v>
                </c:pt>
                <c:pt idx="6">
                  <c:v>0.58690719802856195</c:v>
                </c:pt>
                <c:pt idx="7">
                  <c:v>0.66026080178467439</c:v>
                </c:pt>
                <c:pt idx="8">
                  <c:v>1.4168527912522215</c:v>
                </c:pt>
                <c:pt idx="9">
                  <c:v>1.6340427544954244</c:v>
                </c:pt>
                <c:pt idx="10">
                  <c:v>1.304511768980718</c:v>
                </c:pt>
                <c:pt idx="11">
                  <c:v>1.1014710092480902</c:v>
                </c:pt>
                <c:pt idx="12">
                  <c:v>1.183278820317204</c:v>
                </c:pt>
                <c:pt idx="13">
                  <c:v>1.0425407642899154</c:v>
                </c:pt>
                <c:pt idx="14">
                  <c:v>1.0425323778325317</c:v>
                </c:pt>
                <c:pt idx="15">
                  <c:v>1.0300369817802686</c:v>
                </c:pt>
                <c:pt idx="16">
                  <c:v>1.0371588791592867</c:v>
                </c:pt>
                <c:pt idx="17">
                  <c:v>1.0252081250792064</c:v>
                </c:pt>
                <c:pt idx="18">
                  <c:v>1.0803544681908628</c:v>
                </c:pt>
                <c:pt idx="19">
                  <c:v>1.070546564315217</c:v>
                </c:pt>
                <c:pt idx="20">
                  <c:v>0.78331381225594243</c:v>
                </c:pt>
                <c:pt idx="21">
                  <c:v>1.0373368700389631</c:v>
                </c:pt>
                <c:pt idx="22">
                  <c:v>0.9395703360464428</c:v>
                </c:pt>
                <c:pt idx="23">
                  <c:v>1.1771983949446942</c:v>
                </c:pt>
                <c:pt idx="24">
                  <c:v>1.2583005667993128</c:v>
                </c:pt>
                <c:pt idx="25">
                  <c:v>1.0391549965599254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C-422E-B460-BCD2F06FA01B}"/>
            </c:ext>
          </c:extLst>
        </c:ser>
        <c:ser>
          <c:idx val="4"/>
          <c:order val="4"/>
          <c:tx>
            <c:strRef>
              <c:f>NETISKNOUT_vst.data!$A$17</c:f>
              <c:strCache>
                <c:ptCount val="1"/>
                <c:pt idx="0">
                  <c:v>doprava (DRNR a RZS)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NETISKNOUT_vst.data!$Z$12:$AY$12</c:f>
              <c:strCache>
                <c:ptCount val="26"/>
                <c:pt idx="0">
                  <c:v>1/2010</c:v>
                </c:pt>
                <c:pt idx="1">
                  <c:v>2/2010</c:v>
                </c:pt>
                <c:pt idx="2">
                  <c:v>1/2011</c:v>
                </c:pt>
                <c:pt idx="3">
                  <c:v>2/2011</c:v>
                </c:pt>
                <c:pt idx="4">
                  <c:v>1/2012</c:v>
                </c:pt>
                <c:pt idx="5">
                  <c:v>2/2012</c:v>
                </c:pt>
                <c:pt idx="6">
                  <c:v>1/2013</c:v>
                </c:pt>
                <c:pt idx="7">
                  <c:v>2/2013</c:v>
                </c:pt>
                <c:pt idx="8">
                  <c:v>1/2014</c:v>
                </c:pt>
                <c:pt idx="9">
                  <c:v>2/2014</c:v>
                </c:pt>
                <c:pt idx="10">
                  <c:v>1/2015</c:v>
                </c:pt>
                <c:pt idx="11">
                  <c:v>2/2015</c:v>
                </c:pt>
                <c:pt idx="12">
                  <c:v>1/2016</c:v>
                </c:pt>
                <c:pt idx="13">
                  <c:v>2/2016</c:v>
                </c:pt>
                <c:pt idx="14">
                  <c:v>1/2017</c:v>
                </c:pt>
                <c:pt idx="15">
                  <c:v>2/2017</c:v>
                </c:pt>
                <c:pt idx="16">
                  <c:v>1/2018</c:v>
                </c:pt>
                <c:pt idx="17">
                  <c:v>2/2018</c:v>
                </c:pt>
                <c:pt idx="18">
                  <c:v>1/2019</c:v>
                </c:pt>
                <c:pt idx="19">
                  <c:v>2/2019</c:v>
                </c:pt>
                <c:pt idx="20">
                  <c:v>1/2020</c:v>
                </c:pt>
                <c:pt idx="21">
                  <c:v>2/2020</c:v>
                </c:pt>
                <c:pt idx="22">
                  <c:v>1/2021</c:v>
                </c:pt>
                <c:pt idx="23">
                  <c:v>2/2021</c:v>
                </c:pt>
                <c:pt idx="24">
                  <c:v>1/2022</c:v>
                </c:pt>
                <c:pt idx="25">
                  <c:v>2/2022</c:v>
                </c:pt>
              </c:strCache>
            </c:strRef>
          </c:cat>
          <c:val>
            <c:numRef>
              <c:f>NETISKNOUT_vst.data!$Z$17:$AY$17</c:f>
              <c:numCache>
                <c:formatCode>0.0%</c:formatCode>
                <c:ptCount val="26"/>
                <c:pt idx="0">
                  <c:v>1.0507652020268048</c:v>
                </c:pt>
                <c:pt idx="1">
                  <c:v>1.0468329388630535</c:v>
                </c:pt>
                <c:pt idx="2">
                  <c:v>0.98650170354646827</c:v>
                </c:pt>
                <c:pt idx="3">
                  <c:v>1.0286170548507227</c:v>
                </c:pt>
                <c:pt idx="4">
                  <c:v>1.0691111882566142</c:v>
                </c:pt>
                <c:pt idx="5">
                  <c:v>1.02918869098536</c:v>
                </c:pt>
                <c:pt idx="6">
                  <c:v>1.0624361372090017</c:v>
                </c:pt>
                <c:pt idx="7">
                  <c:v>1.1104229954000853</c:v>
                </c:pt>
                <c:pt idx="8">
                  <c:v>1.0215663337064462</c:v>
                </c:pt>
                <c:pt idx="9">
                  <c:v>1.0487229697912432</c:v>
                </c:pt>
                <c:pt idx="10">
                  <c:v>1.0635433861443426</c:v>
                </c:pt>
                <c:pt idx="11">
                  <c:v>1.0614505088961468</c:v>
                </c:pt>
                <c:pt idx="12">
                  <c:v>1.041356307683414</c:v>
                </c:pt>
                <c:pt idx="13">
                  <c:v>1.0260243848674326</c:v>
                </c:pt>
                <c:pt idx="14">
                  <c:v>1.041114114231702</c:v>
                </c:pt>
                <c:pt idx="15">
                  <c:v>0.99571111040071003</c:v>
                </c:pt>
                <c:pt idx="16">
                  <c:v>1.0265916441622867</c:v>
                </c:pt>
                <c:pt idx="17">
                  <c:v>1.0537483942264425</c:v>
                </c:pt>
                <c:pt idx="18">
                  <c:v>1.0744126413532906</c:v>
                </c:pt>
                <c:pt idx="19">
                  <c:v>1.0584339492105024</c:v>
                </c:pt>
                <c:pt idx="20">
                  <c:v>1.0382405734786957</c:v>
                </c:pt>
                <c:pt idx="21">
                  <c:v>1.4325905144882156</c:v>
                </c:pt>
                <c:pt idx="22">
                  <c:v>1.431542811256493</c:v>
                </c:pt>
                <c:pt idx="23">
                  <c:v>0.90572727463133917</c:v>
                </c:pt>
                <c:pt idx="24">
                  <c:v>0.89137321762112354</c:v>
                </c:pt>
                <c:pt idx="25">
                  <c:v>1.049808478897331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C-422E-B460-BCD2F06FA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97088"/>
        <c:axId val="183927552"/>
      </c:barChart>
      <c:catAx>
        <c:axId val="18389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92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92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897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519602588943343E-2"/>
          <c:y val="0.87591443474628972"/>
          <c:w val="0.97026749666762868"/>
          <c:h val="9.9756897476423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22" footer="0.492125984500001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26315789474565E-2"/>
          <c:y val="3.2549728752260441E-2"/>
          <c:w val="0.89684210526315788"/>
          <c:h val="0.76853526220614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NETISKNOUT_vst.data!$A$33</c:f>
              <c:strCache>
                <c:ptCount val="1"/>
                <c:pt idx="0">
                  <c:v>AZZ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NETISKNOUT_vst.data!$B$32:$X$32</c:f>
              <c:strCache>
                <c:ptCount val="23"/>
                <c:pt idx="0">
                  <c:v>r. 2000</c:v>
                </c:pt>
                <c:pt idx="1">
                  <c:v>r. 2001</c:v>
                </c:pt>
                <c:pt idx="2">
                  <c:v>r. 2002</c:v>
                </c:pt>
                <c:pt idx="3">
                  <c:v>r. 2003</c:v>
                </c:pt>
                <c:pt idx="4">
                  <c:v>r. 2004</c:v>
                </c:pt>
                <c:pt idx="5">
                  <c:v>r. 2005</c:v>
                </c:pt>
                <c:pt idx="6">
                  <c:v>r. 2006</c:v>
                </c:pt>
                <c:pt idx="7">
                  <c:v>r. 2007</c:v>
                </c:pt>
                <c:pt idx="8">
                  <c:v>r. 2008</c:v>
                </c:pt>
                <c:pt idx="9">
                  <c:v>r. 2009</c:v>
                </c:pt>
                <c:pt idx="10">
                  <c:v>r. 2010</c:v>
                </c:pt>
                <c:pt idx="11">
                  <c:v>r. 2011</c:v>
                </c:pt>
                <c:pt idx="12">
                  <c:v>r. 2012</c:v>
                </c:pt>
                <c:pt idx="13">
                  <c:v>r. 2013</c:v>
                </c:pt>
                <c:pt idx="14">
                  <c:v>r. 2014</c:v>
                </c:pt>
                <c:pt idx="15">
                  <c:v>r. 2015</c:v>
                </c:pt>
                <c:pt idx="16">
                  <c:v>r. 2016</c:v>
                </c:pt>
                <c:pt idx="17">
                  <c:v>r. 2017</c:v>
                </c:pt>
                <c:pt idx="18">
                  <c:v>r. 2018</c:v>
                </c:pt>
                <c:pt idx="19">
                  <c:v>r. 2019</c:v>
                </c:pt>
                <c:pt idx="20">
                  <c:v>r. 2020</c:v>
                </c:pt>
                <c:pt idx="21">
                  <c:v>r. 2021</c:v>
                </c:pt>
                <c:pt idx="22">
                  <c:v>r. 2022</c:v>
                </c:pt>
              </c:strCache>
            </c:strRef>
          </c:cat>
          <c:val>
            <c:numRef>
              <c:f>NETISKNOUT_vst.data!$B$33:$X$33</c:f>
              <c:numCache>
                <c:formatCode>0.0%</c:formatCode>
                <c:ptCount val="23"/>
                <c:pt idx="0">
                  <c:v>1</c:v>
                </c:pt>
                <c:pt idx="1">
                  <c:v>1.0861152612705725</c:v>
                </c:pt>
                <c:pt idx="2">
                  <c:v>1.1245916459378638</c:v>
                </c:pt>
                <c:pt idx="3">
                  <c:v>1.0943753353348613</c:v>
                </c:pt>
                <c:pt idx="4">
                  <c:v>1.0388605046288353</c:v>
                </c:pt>
                <c:pt idx="5">
                  <c:v>1.0699208090756862</c:v>
                </c:pt>
                <c:pt idx="6">
                  <c:v>1.0482744520235712</c:v>
                </c:pt>
                <c:pt idx="7">
                  <c:v>1.0967791587431215</c:v>
                </c:pt>
                <c:pt idx="8">
                  <c:v>1.1092631449472536</c:v>
                </c:pt>
                <c:pt idx="9">
                  <c:v>1.1215843087232293</c:v>
                </c:pt>
                <c:pt idx="10">
                  <c:v>1.0299032307711327</c:v>
                </c:pt>
                <c:pt idx="11">
                  <c:v>1.042427363825108</c:v>
                </c:pt>
                <c:pt idx="12">
                  <c:v>1.0129396249153488</c:v>
                </c:pt>
                <c:pt idx="13">
                  <c:v>1.0220935803831177</c:v>
                </c:pt>
                <c:pt idx="14">
                  <c:v>1.0432070021048814</c:v>
                </c:pt>
                <c:pt idx="15">
                  <c:v>1.0347569379399095</c:v>
                </c:pt>
                <c:pt idx="16">
                  <c:v>1.0658209000438614</c:v>
                </c:pt>
                <c:pt idx="17">
                  <c:v>1.0451208970566379</c:v>
                </c:pt>
                <c:pt idx="18">
                  <c:v>1.0397730221349299</c:v>
                </c:pt>
                <c:pt idx="19">
                  <c:v>1.1057278158016597</c:v>
                </c:pt>
                <c:pt idx="20">
                  <c:v>1.2116607182513353</c:v>
                </c:pt>
                <c:pt idx="21">
                  <c:v>1.0879105336506665</c:v>
                </c:pt>
                <c:pt idx="22">
                  <c:v>1.0438319661039721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6-48EA-B50A-547111A21097}"/>
            </c:ext>
          </c:extLst>
        </c:ser>
        <c:ser>
          <c:idx val="1"/>
          <c:order val="1"/>
          <c:tx>
            <c:strRef>
              <c:f>NETISKNOUT_vst.data!$A$34</c:f>
              <c:strCache>
                <c:ptCount val="1"/>
                <c:pt idx="0">
                  <c:v>LZZ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NETISKNOUT_vst.data!$B$32:$X$32</c:f>
              <c:strCache>
                <c:ptCount val="23"/>
                <c:pt idx="0">
                  <c:v>r. 2000</c:v>
                </c:pt>
                <c:pt idx="1">
                  <c:v>r. 2001</c:v>
                </c:pt>
                <c:pt idx="2">
                  <c:v>r. 2002</c:v>
                </c:pt>
                <c:pt idx="3">
                  <c:v>r. 2003</c:v>
                </c:pt>
                <c:pt idx="4">
                  <c:v>r. 2004</c:v>
                </c:pt>
                <c:pt idx="5">
                  <c:v>r. 2005</c:v>
                </c:pt>
                <c:pt idx="6">
                  <c:v>r. 2006</c:v>
                </c:pt>
                <c:pt idx="7">
                  <c:v>r. 2007</c:v>
                </c:pt>
                <c:pt idx="8">
                  <c:v>r. 2008</c:v>
                </c:pt>
                <c:pt idx="9">
                  <c:v>r. 2009</c:v>
                </c:pt>
                <c:pt idx="10">
                  <c:v>r. 2010</c:v>
                </c:pt>
                <c:pt idx="11">
                  <c:v>r. 2011</c:v>
                </c:pt>
                <c:pt idx="12">
                  <c:v>r. 2012</c:v>
                </c:pt>
                <c:pt idx="13">
                  <c:v>r. 2013</c:v>
                </c:pt>
                <c:pt idx="14">
                  <c:v>r. 2014</c:v>
                </c:pt>
                <c:pt idx="15">
                  <c:v>r. 2015</c:v>
                </c:pt>
                <c:pt idx="16">
                  <c:v>r. 2016</c:v>
                </c:pt>
                <c:pt idx="17">
                  <c:v>r. 2017</c:v>
                </c:pt>
                <c:pt idx="18">
                  <c:v>r. 2018</c:v>
                </c:pt>
                <c:pt idx="19">
                  <c:v>r. 2019</c:v>
                </c:pt>
                <c:pt idx="20">
                  <c:v>r. 2020</c:v>
                </c:pt>
                <c:pt idx="21">
                  <c:v>r. 2021</c:v>
                </c:pt>
                <c:pt idx="22">
                  <c:v>r. 2022</c:v>
                </c:pt>
              </c:strCache>
            </c:strRef>
          </c:cat>
          <c:val>
            <c:numRef>
              <c:f>NETISKNOUT_vst.data!$B$34:$X$34</c:f>
              <c:numCache>
                <c:formatCode>0.0%</c:formatCode>
                <c:ptCount val="23"/>
                <c:pt idx="0">
                  <c:v>1</c:v>
                </c:pt>
                <c:pt idx="1">
                  <c:v>1.1307009088201647</c:v>
                </c:pt>
                <c:pt idx="2">
                  <c:v>1.1165068998968752</c:v>
                </c:pt>
                <c:pt idx="3">
                  <c:v>1.0275405776531377</c:v>
                </c:pt>
                <c:pt idx="4">
                  <c:v>1.0168287553921229</c:v>
                </c:pt>
                <c:pt idx="5">
                  <c:v>1.1036154971416208</c:v>
                </c:pt>
                <c:pt idx="6">
                  <c:v>1.0982985612375034</c:v>
                </c:pt>
                <c:pt idx="7">
                  <c:v>1.1038388106285377</c:v>
                </c:pt>
                <c:pt idx="8">
                  <c:v>1.0739474717950015</c:v>
                </c:pt>
                <c:pt idx="9">
                  <c:v>1.0823284218333751</c:v>
                </c:pt>
                <c:pt idx="10">
                  <c:v>1.0430790660410294</c:v>
                </c:pt>
                <c:pt idx="11">
                  <c:v>1.009269678174822</c:v>
                </c:pt>
                <c:pt idx="12">
                  <c:v>1.0064135122714593</c:v>
                </c:pt>
                <c:pt idx="13">
                  <c:v>0.99100130363544281</c:v>
                </c:pt>
                <c:pt idx="14">
                  <c:v>1.0869880847731952</c:v>
                </c:pt>
                <c:pt idx="15">
                  <c:v>1.0400037242195816</c:v>
                </c:pt>
                <c:pt idx="16">
                  <c:v>1.0437641153596298</c:v>
                </c:pt>
                <c:pt idx="17">
                  <c:v>1.0712650318470218</c:v>
                </c:pt>
                <c:pt idx="18">
                  <c:v>1.090424515235934</c:v>
                </c:pt>
                <c:pt idx="19">
                  <c:v>1.095432463529971</c:v>
                </c:pt>
                <c:pt idx="20">
                  <c:v>1.1617388648519724</c:v>
                </c:pt>
                <c:pt idx="21">
                  <c:v>1.1579636907556812</c:v>
                </c:pt>
                <c:pt idx="22">
                  <c:v>1.0453330155066867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66-48EA-B50A-547111A21097}"/>
            </c:ext>
          </c:extLst>
        </c:ser>
        <c:ser>
          <c:idx val="2"/>
          <c:order val="2"/>
          <c:tx>
            <c:strRef>
              <c:f>NETISKNOUT_vst.data!$A$35</c:f>
              <c:strCache>
                <c:ptCount val="1"/>
                <c:pt idx="0">
                  <c:v>předepsané léky a ZP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NETISKNOUT_vst.data!$B$32:$X$32</c:f>
              <c:strCache>
                <c:ptCount val="23"/>
                <c:pt idx="0">
                  <c:v>r. 2000</c:v>
                </c:pt>
                <c:pt idx="1">
                  <c:v>r. 2001</c:v>
                </c:pt>
                <c:pt idx="2">
                  <c:v>r. 2002</c:v>
                </c:pt>
                <c:pt idx="3">
                  <c:v>r. 2003</c:v>
                </c:pt>
                <c:pt idx="4">
                  <c:v>r. 2004</c:v>
                </c:pt>
                <c:pt idx="5">
                  <c:v>r. 2005</c:v>
                </c:pt>
                <c:pt idx="6">
                  <c:v>r. 2006</c:v>
                </c:pt>
                <c:pt idx="7">
                  <c:v>r. 2007</c:v>
                </c:pt>
                <c:pt idx="8">
                  <c:v>r. 2008</c:v>
                </c:pt>
                <c:pt idx="9">
                  <c:v>r. 2009</c:v>
                </c:pt>
                <c:pt idx="10">
                  <c:v>r. 2010</c:v>
                </c:pt>
                <c:pt idx="11">
                  <c:v>r. 2011</c:v>
                </c:pt>
                <c:pt idx="12">
                  <c:v>r. 2012</c:v>
                </c:pt>
                <c:pt idx="13">
                  <c:v>r. 2013</c:v>
                </c:pt>
                <c:pt idx="14">
                  <c:v>r. 2014</c:v>
                </c:pt>
                <c:pt idx="15">
                  <c:v>r. 2015</c:v>
                </c:pt>
                <c:pt idx="16">
                  <c:v>r. 2016</c:v>
                </c:pt>
                <c:pt idx="17">
                  <c:v>r. 2017</c:v>
                </c:pt>
                <c:pt idx="18">
                  <c:v>r. 2018</c:v>
                </c:pt>
                <c:pt idx="19">
                  <c:v>r. 2019</c:v>
                </c:pt>
                <c:pt idx="20">
                  <c:v>r. 2020</c:v>
                </c:pt>
                <c:pt idx="21">
                  <c:v>r. 2021</c:v>
                </c:pt>
                <c:pt idx="22">
                  <c:v>r. 2022</c:v>
                </c:pt>
              </c:strCache>
            </c:strRef>
          </c:cat>
          <c:val>
            <c:numRef>
              <c:f>NETISKNOUT_vst.data!$B$35:$X$35</c:f>
              <c:numCache>
                <c:formatCode>0.0%</c:formatCode>
                <c:ptCount val="23"/>
                <c:pt idx="0">
                  <c:v>1</c:v>
                </c:pt>
                <c:pt idx="1">
                  <c:v>1.094714860463444</c:v>
                </c:pt>
                <c:pt idx="2">
                  <c:v>1.0909254755458113</c:v>
                </c:pt>
                <c:pt idx="3">
                  <c:v>1.1054511098409159</c:v>
                </c:pt>
                <c:pt idx="4">
                  <c:v>1.0470953410283568</c:v>
                </c:pt>
                <c:pt idx="5">
                  <c:v>1.0960596077431601</c:v>
                </c:pt>
                <c:pt idx="6">
                  <c:v>0.92487895982322366</c:v>
                </c:pt>
                <c:pt idx="7">
                  <c:v>1.0077006981864032</c:v>
                </c:pt>
                <c:pt idx="8">
                  <c:v>0.99127809567298009</c:v>
                </c:pt>
                <c:pt idx="9">
                  <c:v>1.1058116185911293</c:v>
                </c:pt>
                <c:pt idx="10">
                  <c:v>0.94867099479481931</c:v>
                </c:pt>
                <c:pt idx="11">
                  <c:v>1.0036860687177585</c:v>
                </c:pt>
                <c:pt idx="12">
                  <c:v>1.0467986391344084</c:v>
                </c:pt>
                <c:pt idx="13">
                  <c:v>0.96147541955850813</c:v>
                </c:pt>
                <c:pt idx="14">
                  <c:v>0.99029563218910555</c:v>
                </c:pt>
                <c:pt idx="15">
                  <c:v>1.0097313708461684</c:v>
                </c:pt>
                <c:pt idx="16">
                  <c:v>1.0274277571972952</c:v>
                </c:pt>
                <c:pt idx="17">
                  <c:v>1.0231147939202074</c:v>
                </c:pt>
                <c:pt idx="18">
                  <c:v>1.0308746388216321</c:v>
                </c:pt>
                <c:pt idx="19">
                  <c:v>1.0470118860128028</c:v>
                </c:pt>
                <c:pt idx="20">
                  <c:v>1.0199858561858546</c:v>
                </c:pt>
                <c:pt idx="21">
                  <c:v>1.0135633864547691</c:v>
                </c:pt>
                <c:pt idx="22">
                  <c:v>1.0804880809454405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66-48EA-B50A-547111A21097}"/>
            </c:ext>
          </c:extLst>
        </c:ser>
        <c:ser>
          <c:idx val="3"/>
          <c:order val="3"/>
          <c:tx>
            <c:strRef>
              <c:f>NETISKNOUT_vst.data!$A$36</c:f>
              <c:strCache>
                <c:ptCount val="1"/>
                <c:pt idx="0">
                  <c:v>lázně a ozdravovny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NETISKNOUT_vst.data!$B$32:$X$32</c:f>
              <c:strCache>
                <c:ptCount val="23"/>
                <c:pt idx="0">
                  <c:v>r. 2000</c:v>
                </c:pt>
                <c:pt idx="1">
                  <c:v>r. 2001</c:v>
                </c:pt>
                <c:pt idx="2">
                  <c:v>r. 2002</c:v>
                </c:pt>
                <c:pt idx="3">
                  <c:v>r. 2003</c:v>
                </c:pt>
                <c:pt idx="4">
                  <c:v>r. 2004</c:v>
                </c:pt>
                <c:pt idx="5">
                  <c:v>r. 2005</c:v>
                </c:pt>
                <c:pt idx="6">
                  <c:v>r. 2006</c:v>
                </c:pt>
                <c:pt idx="7">
                  <c:v>r. 2007</c:v>
                </c:pt>
                <c:pt idx="8">
                  <c:v>r. 2008</c:v>
                </c:pt>
                <c:pt idx="9">
                  <c:v>r. 2009</c:v>
                </c:pt>
                <c:pt idx="10">
                  <c:v>r. 2010</c:v>
                </c:pt>
                <c:pt idx="11">
                  <c:v>r. 2011</c:v>
                </c:pt>
                <c:pt idx="12">
                  <c:v>r. 2012</c:v>
                </c:pt>
                <c:pt idx="13">
                  <c:v>r. 2013</c:v>
                </c:pt>
                <c:pt idx="14">
                  <c:v>r. 2014</c:v>
                </c:pt>
                <c:pt idx="15">
                  <c:v>r. 2015</c:v>
                </c:pt>
                <c:pt idx="16">
                  <c:v>r. 2016</c:v>
                </c:pt>
                <c:pt idx="17">
                  <c:v>r. 2017</c:v>
                </c:pt>
                <c:pt idx="18">
                  <c:v>r. 2018</c:v>
                </c:pt>
                <c:pt idx="19">
                  <c:v>r. 2019</c:v>
                </c:pt>
                <c:pt idx="20">
                  <c:v>r. 2020</c:v>
                </c:pt>
                <c:pt idx="21">
                  <c:v>r. 2021</c:v>
                </c:pt>
                <c:pt idx="22">
                  <c:v>r. 2022</c:v>
                </c:pt>
              </c:strCache>
            </c:strRef>
          </c:cat>
          <c:val>
            <c:numRef>
              <c:f>NETISKNOUT_vst.data!$B$36:$X$36</c:f>
              <c:numCache>
                <c:formatCode>0.0%</c:formatCode>
                <c:ptCount val="23"/>
                <c:pt idx="0">
                  <c:v>1</c:v>
                </c:pt>
                <c:pt idx="1">
                  <c:v>1.1042278544336832</c:v>
                </c:pt>
                <c:pt idx="2">
                  <c:v>1.0794590695663471</c:v>
                </c:pt>
                <c:pt idx="3">
                  <c:v>1.0821863241837653</c:v>
                </c:pt>
                <c:pt idx="4">
                  <c:v>1.0127323622360511</c:v>
                </c:pt>
                <c:pt idx="5">
                  <c:v>0.91401320504826145</c:v>
                </c:pt>
                <c:pt idx="6">
                  <c:v>0.90097775728238594</c:v>
                </c:pt>
                <c:pt idx="7">
                  <c:v>1.0689714070986915</c:v>
                </c:pt>
                <c:pt idx="8">
                  <c:v>0.95554280202047626</c:v>
                </c:pt>
                <c:pt idx="9">
                  <c:v>1.1148883147116484</c:v>
                </c:pt>
                <c:pt idx="10">
                  <c:v>1.0039701855701475</c:v>
                </c:pt>
                <c:pt idx="11">
                  <c:v>0.92812773376375357</c:v>
                </c:pt>
                <c:pt idx="12">
                  <c:v>0.84500604192809359</c:v>
                </c:pt>
                <c:pt idx="13">
                  <c:v>0.62841439269595778</c:v>
                </c:pt>
                <c:pt idx="14">
                  <c:v>1.5459780100549749</c:v>
                </c:pt>
                <c:pt idx="15">
                  <c:v>1.1769223523399974</c:v>
                </c:pt>
                <c:pt idx="16">
                  <c:v>1.1005097209021295</c:v>
                </c:pt>
                <c:pt idx="17">
                  <c:v>1.0355708290610697</c:v>
                </c:pt>
                <c:pt idx="18">
                  <c:v>1.0305363456716519</c:v>
                </c:pt>
                <c:pt idx="19">
                  <c:v>1.074947500428463</c:v>
                </c:pt>
                <c:pt idx="20">
                  <c:v>0.9227800311497083</c:v>
                </c:pt>
                <c:pt idx="21">
                  <c:v>1.0862315360448789</c:v>
                </c:pt>
                <c:pt idx="22">
                  <c:v>1.1117196397601776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66-48EA-B50A-547111A21097}"/>
            </c:ext>
          </c:extLst>
        </c:ser>
        <c:ser>
          <c:idx val="4"/>
          <c:order val="4"/>
          <c:tx>
            <c:strRef>
              <c:f>NETISKNOUT_vst.data!$A$37</c:f>
              <c:strCache>
                <c:ptCount val="1"/>
                <c:pt idx="0">
                  <c:v>doprava (DRNR a RZS)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NETISKNOUT_vst.data!$B$32:$X$32</c:f>
              <c:strCache>
                <c:ptCount val="23"/>
                <c:pt idx="0">
                  <c:v>r. 2000</c:v>
                </c:pt>
                <c:pt idx="1">
                  <c:v>r. 2001</c:v>
                </c:pt>
                <c:pt idx="2">
                  <c:v>r. 2002</c:v>
                </c:pt>
                <c:pt idx="3">
                  <c:v>r. 2003</c:v>
                </c:pt>
                <c:pt idx="4">
                  <c:v>r. 2004</c:v>
                </c:pt>
                <c:pt idx="5">
                  <c:v>r. 2005</c:v>
                </c:pt>
                <c:pt idx="6">
                  <c:v>r. 2006</c:v>
                </c:pt>
                <c:pt idx="7">
                  <c:v>r. 2007</c:v>
                </c:pt>
                <c:pt idx="8">
                  <c:v>r. 2008</c:v>
                </c:pt>
                <c:pt idx="9">
                  <c:v>r. 2009</c:v>
                </c:pt>
                <c:pt idx="10">
                  <c:v>r. 2010</c:v>
                </c:pt>
                <c:pt idx="11">
                  <c:v>r. 2011</c:v>
                </c:pt>
                <c:pt idx="12">
                  <c:v>r. 2012</c:v>
                </c:pt>
                <c:pt idx="13">
                  <c:v>r. 2013</c:v>
                </c:pt>
                <c:pt idx="14">
                  <c:v>r. 2014</c:v>
                </c:pt>
                <c:pt idx="15">
                  <c:v>r. 2015</c:v>
                </c:pt>
                <c:pt idx="16">
                  <c:v>r. 2016</c:v>
                </c:pt>
                <c:pt idx="17">
                  <c:v>r. 2017</c:v>
                </c:pt>
                <c:pt idx="18">
                  <c:v>r. 2018</c:v>
                </c:pt>
                <c:pt idx="19">
                  <c:v>r. 2019</c:v>
                </c:pt>
                <c:pt idx="20">
                  <c:v>r. 2020</c:v>
                </c:pt>
                <c:pt idx="21">
                  <c:v>r. 2021</c:v>
                </c:pt>
                <c:pt idx="22">
                  <c:v>r. 2022</c:v>
                </c:pt>
              </c:strCache>
            </c:strRef>
          </c:cat>
          <c:val>
            <c:numRef>
              <c:f>NETISKNOUT_vst.data!$B$37:$X$37</c:f>
              <c:numCache>
                <c:formatCode>0.0%</c:formatCode>
                <c:ptCount val="23"/>
                <c:pt idx="0">
                  <c:v>1</c:v>
                </c:pt>
                <c:pt idx="1">
                  <c:v>1.0669377048436857</c:v>
                </c:pt>
                <c:pt idx="2">
                  <c:v>1.0737310613008351</c:v>
                </c:pt>
                <c:pt idx="3">
                  <c:v>0.96584401207081538</c:v>
                </c:pt>
                <c:pt idx="4">
                  <c:v>1.001058209552937</c:v>
                </c:pt>
                <c:pt idx="5">
                  <c:v>1.1057809272664916</c:v>
                </c:pt>
                <c:pt idx="6">
                  <c:v>1.0780470363713128</c:v>
                </c:pt>
                <c:pt idx="7">
                  <c:v>1.1491462026898995</c:v>
                </c:pt>
                <c:pt idx="8">
                  <c:v>1.0737018871750694</c:v>
                </c:pt>
                <c:pt idx="9">
                  <c:v>1.0435669102406537</c:v>
                </c:pt>
                <c:pt idx="10">
                  <c:v>1.0487997717247857</c:v>
                </c:pt>
                <c:pt idx="11">
                  <c:v>1.0075123925980087</c:v>
                </c:pt>
                <c:pt idx="12">
                  <c:v>1.0487772785050866</c:v>
                </c:pt>
                <c:pt idx="13">
                  <c:v>1.086421000307545</c:v>
                </c:pt>
                <c:pt idx="14">
                  <c:v>1.0354396789776616</c:v>
                </c:pt>
                <c:pt idx="15">
                  <c:v>1.0624604946166714</c:v>
                </c:pt>
                <c:pt idx="16">
                  <c:v>1.0334308421379661</c:v>
                </c:pt>
                <c:pt idx="17">
                  <c:v>1.0178123390245992</c:v>
                </c:pt>
                <c:pt idx="18">
                  <c:v>1.0402264154917373</c:v>
                </c:pt>
                <c:pt idx="19">
                  <c:v>1.0662858269692304</c:v>
                </c:pt>
                <c:pt idx="20">
                  <c:v>1.2373312930026907</c:v>
                </c:pt>
                <c:pt idx="21">
                  <c:v>1.1241889136172272</c:v>
                </c:pt>
                <c:pt idx="22">
                  <c:v>0.96598635517923259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66-48EA-B50A-547111A21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73216"/>
        <c:axId val="184222464"/>
      </c:barChart>
      <c:catAx>
        <c:axId val="18407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22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222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732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2631578947368468E-2"/>
          <c:y val="0.90213590389808873"/>
          <c:w val="0.8789473684210527"/>
          <c:h val="8.18504648944202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2017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64-4956-A70E-27412354358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64-4956-A70E-2741235435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64-4956-A70E-2741235435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64-4956-A70E-27412354358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64-4956-A70E-27412354358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864-4956-A70E-27412354358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864-4956-A70E-274123543588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864-4956-A70E-274123543588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864-4956-A70E-27412354358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864-4956-A70E-274123543588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864-4956-A70E-274123543588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4-4956-A70E-274123543588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4-4956-A70E-274123543588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64-4956-A70E-274123543588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64-4956-A70E-274123543588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64-4956-A70E-274123543588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64-4956-A70E-274123543588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64-4956-A70E-274123543588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64-4956-A70E-274123543588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864-4956-A70E-274123543588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864-4956-A70E-274123543588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864-4956-A70E-274123543588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864-4956-A70E-274123543588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864-4956-A70E-27412354358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NETISKNOUT_vst.data!$A$60:$A$72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NETISKNOUT_vst.data!$U$60:$U$72</c:f>
              <c:numCache>
                <c:formatCode>0.00%</c:formatCode>
                <c:ptCount val="13"/>
                <c:pt idx="0">
                  <c:v>4.0913696324194879E-2</c:v>
                </c:pt>
                <c:pt idx="1">
                  <c:v>5.7884879279706002E-2</c:v>
                </c:pt>
                <c:pt idx="2">
                  <c:v>1.1145737047659589E-2</c:v>
                </c:pt>
                <c:pt idx="3">
                  <c:v>3.912621754556049E-2</c:v>
                </c:pt>
                <c:pt idx="4">
                  <c:v>7.1731041417114538E-3</c:v>
                </c:pt>
                <c:pt idx="5">
                  <c:v>1.4642343687580779E-2</c:v>
                </c:pt>
                <c:pt idx="6">
                  <c:v>8.6849849252610467E-2</c:v>
                </c:pt>
                <c:pt idx="7">
                  <c:v>6.2257826053403478E-2</c:v>
                </c:pt>
                <c:pt idx="8">
                  <c:v>0.47608522663606334</c:v>
                </c:pt>
                <c:pt idx="9">
                  <c:v>1.2417009218798502E-2</c:v>
                </c:pt>
                <c:pt idx="10">
                  <c:v>1.5788003638087401E-2</c:v>
                </c:pt>
                <c:pt idx="11">
                  <c:v>0.16007524682129562</c:v>
                </c:pt>
                <c:pt idx="12">
                  <c:v>1.5640860353328019E-2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864-4956-A70E-2741235435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18" Type="http://schemas.openxmlformats.org/officeDocument/2006/relationships/chart" Target="../charts/chart26.xml"/><Relationship Id="rId3" Type="http://schemas.openxmlformats.org/officeDocument/2006/relationships/chart" Target="../charts/chart11.xml"/><Relationship Id="rId21" Type="http://schemas.openxmlformats.org/officeDocument/2006/relationships/chart" Target="../charts/chart29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17" Type="http://schemas.openxmlformats.org/officeDocument/2006/relationships/chart" Target="../charts/chart25.xml"/><Relationship Id="rId2" Type="http://schemas.openxmlformats.org/officeDocument/2006/relationships/chart" Target="../charts/chart10.xml"/><Relationship Id="rId16" Type="http://schemas.openxmlformats.org/officeDocument/2006/relationships/chart" Target="../charts/chart24.xml"/><Relationship Id="rId20" Type="http://schemas.openxmlformats.org/officeDocument/2006/relationships/chart" Target="../charts/chart28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23" Type="http://schemas.openxmlformats.org/officeDocument/2006/relationships/chart" Target="../charts/chart31.xml"/><Relationship Id="rId10" Type="http://schemas.openxmlformats.org/officeDocument/2006/relationships/chart" Target="../charts/chart18.xml"/><Relationship Id="rId19" Type="http://schemas.openxmlformats.org/officeDocument/2006/relationships/chart" Target="../charts/chart27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Relationship Id="rId14" Type="http://schemas.openxmlformats.org/officeDocument/2006/relationships/chart" Target="../charts/chart22.xml"/><Relationship Id="rId22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13" Type="http://schemas.openxmlformats.org/officeDocument/2006/relationships/chart" Target="../charts/chart44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12" Type="http://schemas.openxmlformats.org/officeDocument/2006/relationships/chart" Target="../charts/chart43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11" Type="http://schemas.openxmlformats.org/officeDocument/2006/relationships/chart" Target="../charts/chart42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Relationship Id="rId14" Type="http://schemas.openxmlformats.org/officeDocument/2006/relationships/chart" Target="../charts/chart4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10</xdr:col>
      <xdr:colOff>571500</xdr:colOff>
      <xdr:row>18</xdr:row>
      <xdr:rowOff>123825</xdr:rowOff>
    </xdr:to>
    <xdr:graphicFrame macro="">
      <xdr:nvGraphicFramePr>
        <xdr:cNvPr id="6448" name="Chart 1">
          <a:extLst>
            <a:ext uri="{FF2B5EF4-FFF2-40B4-BE49-F238E27FC236}">
              <a16:creationId xmlns:a16="http://schemas.microsoft.com/office/drawing/2014/main" id="{00000000-0008-0000-0100-000030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20</xdr:row>
      <xdr:rowOff>28575</xdr:rowOff>
    </xdr:from>
    <xdr:to>
      <xdr:col>10</xdr:col>
      <xdr:colOff>590550</xdr:colOff>
      <xdr:row>38</xdr:row>
      <xdr:rowOff>133350</xdr:rowOff>
    </xdr:to>
    <xdr:graphicFrame macro="">
      <xdr:nvGraphicFramePr>
        <xdr:cNvPr id="6449" name="Chart 2">
          <a:extLst>
            <a:ext uri="{FF2B5EF4-FFF2-40B4-BE49-F238E27FC236}">
              <a16:creationId xmlns:a16="http://schemas.microsoft.com/office/drawing/2014/main" id="{00000000-0008-0000-0100-000031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40</xdr:row>
      <xdr:rowOff>28575</xdr:rowOff>
    </xdr:from>
    <xdr:to>
      <xdr:col>10</xdr:col>
      <xdr:colOff>571500</xdr:colOff>
      <xdr:row>69</xdr:row>
      <xdr:rowOff>104775</xdr:rowOff>
    </xdr:to>
    <xdr:graphicFrame macro="">
      <xdr:nvGraphicFramePr>
        <xdr:cNvPr id="6450" name="Chart 3">
          <a:extLst>
            <a:ext uri="{FF2B5EF4-FFF2-40B4-BE49-F238E27FC236}">
              <a16:creationId xmlns:a16="http://schemas.microsoft.com/office/drawing/2014/main" id="{00000000-0008-0000-0100-000032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38100</xdr:rowOff>
    </xdr:from>
    <xdr:to>
      <xdr:col>8</xdr:col>
      <xdr:colOff>561975</xdr:colOff>
      <xdr:row>26</xdr:row>
      <xdr:rowOff>9525</xdr:rowOff>
    </xdr:to>
    <xdr:graphicFrame macro="">
      <xdr:nvGraphicFramePr>
        <xdr:cNvPr id="9419" name="Chart 1">
          <a:extLst>
            <a:ext uri="{FF2B5EF4-FFF2-40B4-BE49-F238E27FC236}">
              <a16:creationId xmlns:a16="http://schemas.microsoft.com/office/drawing/2014/main" id="{00000000-0008-0000-0300-0000C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28</xdr:row>
      <xdr:rowOff>38100</xdr:rowOff>
    </xdr:from>
    <xdr:to>
      <xdr:col>8</xdr:col>
      <xdr:colOff>561975</xdr:colOff>
      <xdr:row>50</xdr:row>
      <xdr:rowOff>9525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990B708E-7999-45D1-BD46-63061ECDC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114300</xdr:rowOff>
    </xdr:from>
    <xdr:to>
      <xdr:col>15</xdr:col>
      <xdr:colOff>561975</xdr:colOff>
      <xdr:row>35</xdr:row>
      <xdr:rowOff>133350</xdr:rowOff>
    </xdr:to>
    <xdr:graphicFrame macro="">
      <xdr:nvGraphicFramePr>
        <xdr:cNvPr id="1184" name="Chart 1">
          <a:extLst>
            <a:ext uri="{FF2B5EF4-FFF2-40B4-BE49-F238E27FC236}">
              <a16:creationId xmlns:a16="http://schemas.microsoft.com/office/drawing/2014/main" id="{00000000-0008-0000-0800-0000A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14</xdr:col>
      <xdr:colOff>581025</xdr:colOff>
      <xdr:row>34</xdr:row>
      <xdr:rowOff>123825</xdr:rowOff>
    </xdr:to>
    <xdr:graphicFrame macro="">
      <xdr:nvGraphicFramePr>
        <xdr:cNvPr id="543829" name="Chart 2">
          <a:extLst>
            <a:ext uri="{FF2B5EF4-FFF2-40B4-BE49-F238E27FC236}">
              <a16:creationId xmlns:a16="http://schemas.microsoft.com/office/drawing/2014/main" id="{00000000-0008-0000-0900-0000554C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0</xdr:rowOff>
    </xdr:from>
    <xdr:to>
      <xdr:col>16</xdr:col>
      <xdr:colOff>520700</xdr:colOff>
      <xdr:row>35</xdr:row>
      <xdr:rowOff>85725</xdr:rowOff>
    </xdr:to>
    <xdr:graphicFrame macro="">
      <xdr:nvGraphicFramePr>
        <xdr:cNvPr id="2153" name="Chart 1">
          <a:extLst>
            <a:ext uri="{FF2B5EF4-FFF2-40B4-BE49-F238E27FC236}">
              <a16:creationId xmlns:a16="http://schemas.microsoft.com/office/drawing/2014/main" id="{00000000-0008-0000-0A00-00006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21167</xdr:colOff>
      <xdr:row>217</xdr:row>
      <xdr:rowOff>84666</xdr:rowOff>
    </xdr:from>
    <xdr:to>
      <xdr:col>16</xdr:col>
      <xdr:colOff>569384</xdr:colOff>
      <xdr:row>239</xdr:row>
      <xdr:rowOff>65616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74084</xdr:colOff>
      <xdr:row>217</xdr:row>
      <xdr:rowOff>74083</xdr:rowOff>
    </xdr:from>
    <xdr:to>
      <xdr:col>7</xdr:col>
      <xdr:colOff>622300</xdr:colOff>
      <xdr:row>239</xdr:row>
      <xdr:rowOff>55033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31751</xdr:colOff>
      <xdr:row>191</xdr:row>
      <xdr:rowOff>31750</xdr:rowOff>
    </xdr:from>
    <xdr:to>
      <xdr:col>16</xdr:col>
      <xdr:colOff>579968</xdr:colOff>
      <xdr:row>213</xdr:row>
      <xdr:rowOff>12700</xdr:rowOff>
    </xdr:to>
    <xdr:graphicFrame macro="">
      <xdr:nvGraphicFramePr>
        <xdr:cNvPr id="38" name="Chart 1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74083</xdr:colOff>
      <xdr:row>191</xdr:row>
      <xdr:rowOff>31749</xdr:rowOff>
    </xdr:from>
    <xdr:to>
      <xdr:col>7</xdr:col>
      <xdr:colOff>622299</xdr:colOff>
      <xdr:row>213</xdr:row>
      <xdr:rowOff>12699</xdr:rowOff>
    </xdr:to>
    <xdr:graphicFrame macro="">
      <xdr:nvGraphicFramePr>
        <xdr:cNvPr id="39" name="Chart 1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31750</xdr:colOff>
      <xdr:row>165</xdr:row>
      <xdr:rowOff>21167</xdr:rowOff>
    </xdr:from>
    <xdr:to>
      <xdr:col>16</xdr:col>
      <xdr:colOff>579967</xdr:colOff>
      <xdr:row>187</xdr:row>
      <xdr:rowOff>2117</xdr:rowOff>
    </xdr:to>
    <xdr:graphicFrame macro="">
      <xdr:nvGraphicFramePr>
        <xdr:cNvPr id="40" name="Chart 1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165</xdr:row>
      <xdr:rowOff>21167</xdr:rowOff>
    </xdr:from>
    <xdr:to>
      <xdr:col>7</xdr:col>
      <xdr:colOff>611716</xdr:colOff>
      <xdr:row>187</xdr:row>
      <xdr:rowOff>2117</xdr:rowOff>
    </xdr:to>
    <xdr:graphicFrame macro="">
      <xdr:nvGraphicFramePr>
        <xdr:cNvPr id="41" name="Chart 1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137</xdr:row>
      <xdr:rowOff>0</xdr:rowOff>
    </xdr:from>
    <xdr:to>
      <xdr:col>16</xdr:col>
      <xdr:colOff>548217</xdr:colOff>
      <xdr:row>158</xdr:row>
      <xdr:rowOff>139700</xdr:rowOff>
    </xdr:to>
    <xdr:graphicFrame macro="">
      <xdr:nvGraphicFramePr>
        <xdr:cNvPr id="42" name="Chart 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31750</xdr:colOff>
      <xdr:row>137</xdr:row>
      <xdr:rowOff>0</xdr:rowOff>
    </xdr:from>
    <xdr:to>
      <xdr:col>7</xdr:col>
      <xdr:colOff>579966</xdr:colOff>
      <xdr:row>158</xdr:row>
      <xdr:rowOff>139700</xdr:rowOff>
    </xdr:to>
    <xdr:graphicFrame macro="">
      <xdr:nvGraphicFramePr>
        <xdr:cNvPr id="43" name="Chart 1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52917</xdr:colOff>
      <xdr:row>111</xdr:row>
      <xdr:rowOff>0</xdr:rowOff>
    </xdr:from>
    <xdr:to>
      <xdr:col>16</xdr:col>
      <xdr:colOff>601134</xdr:colOff>
      <xdr:row>132</xdr:row>
      <xdr:rowOff>139700</xdr:rowOff>
    </xdr:to>
    <xdr:graphicFrame macro="">
      <xdr:nvGraphicFramePr>
        <xdr:cNvPr id="44" name="Chart 1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52916</xdr:colOff>
      <xdr:row>111</xdr:row>
      <xdr:rowOff>0</xdr:rowOff>
    </xdr:from>
    <xdr:to>
      <xdr:col>7</xdr:col>
      <xdr:colOff>601132</xdr:colOff>
      <xdr:row>132</xdr:row>
      <xdr:rowOff>139700</xdr:rowOff>
    </xdr:to>
    <xdr:graphicFrame macro="">
      <xdr:nvGraphicFramePr>
        <xdr:cNvPr id="45" name="Chart 1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31750</xdr:colOff>
      <xdr:row>86</xdr:row>
      <xdr:rowOff>21167</xdr:rowOff>
    </xdr:from>
    <xdr:to>
      <xdr:col>16</xdr:col>
      <xdr:colOff>579967</xdr:colOff>
      <xdr:row>108</xdr:row>
      <xdr:rowOff>2117</xdr:rowOff>
    </xdr:to>
    <xdr:graphicFrame macro="">
      <xdr:nvGraphicFramePr>
        <xdr:cNvPr id="46" name="Chart 1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84667</xdr:colOff>
      <xdr:row>86</xdr:row>
      <xdr:rowOff>10584</xdr:rowOff>
    </xdr:from>
    <xdr:to>
      <xdr:col>8</xdr:col>
      <xdr:colOff>8467</xdr:colOff>
      <xdr:row>107</xdr:row>
      <xdr:rowOff>150284</xdr:rowOff>
    </xdr:to>
    <xdr:graphicFrame macro="">
      <xdr:nvGraphicFramePr>
        <xdr:cNvPr id="47" name="Chart 1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52917</xdr:colOff>
      <xdr:row>57</xdr:row>
      <xdr:rowOff>10583</xdr:rowOff>
    </xdr:from>
    <xdr:to>
      <xdr:col>16</xdr:col>
      <xdr:colOff>601134</xdr:colOff>
      <xdr:row>78</xdr:row>
      <xdr:rowOff>150283</xdr:rowOff>
    </xdr:to>
    <xdr:graphicFrame macro="">
      <xdr:nvGraphicFramePr>
        <xdr:cNvPr id="48" name="Chart 1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63499</xdr:colOff>
      <xdr:row>57</xdr:row>
      <xdr:rowOff>21167</xdr:rowOff>
    </xdr:from>
    <xdr:to>
      <xdr:col>7</xdr:col>
      <xdr:colOff>611715</xdr:colOff>
      <xdr:row>79</xdr:row>
      <xdr:rowOff>2117</xdr:rowOff>
    </xdr:to>
    <xdr:graphicFrame macro="">
      <xdr:nvGraphicFramePr>
        <xdr:cNvPr id="49" name="Chart 1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31750</xdr:colOff>
      <xdr:row>31</xdr:row>
      <xdr:rowOff>0</xdr:rowOff>
    </xdr:from>
    <xdr:to>
      <xdr:col>16</xdr:col>
      <xdr:colOff>579967</xdr:colOff>
      <xdr:row>52</xdr:row>
      <xdr:rowOff>139700</xdr:rowOff>
    </xdr:to>
    <xdr:graphicFrame macro="">
      <xdr:nvGraphicFramePr>
        <xdr:cNvPr id="50" name="Chart 1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74084</xdr:colOff>
      <xdr:row>31</xdr:row>
      <xdr:rowOff>10584</xdr:rowOff>
    </xdr:from>
    <xdr:to>
      <xdr:col>7</xdr:col>
      <xdr:colOff>622300</xdr:colOff>
      <xdr:row>52</xdr:row>
      <xdr:rowOff>150284</xdr:rowOff>
    </xdr:to>
    <xdr:graphicFrame macro="">
      <xdr:nvGraphicFramePr>
        <xdr:cNvPr id="51" name="Chart 1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31750</xdr:colOff>
      <xdr:row>5</xdr:row>
      <xdr:rowOff>0</xdr:rowOff>
    </xdr:from>
    <xdr:to>
      <xdr:col>16</xdr:col>
      <xdr:colOff>579967</xdr:colOff>
      <xdr:row>26</xdr:row>
      <xdr:rowOff>139700</xdr:rowOff>
    </xdr:to>
    <xdr:graphicFrame macro="">
      <xdr:nvGraphicFramePr>
        <xdr:cNvPr id="52" name="Chart 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42333</xdr:colOff>
      <xdr:row>5</xdr:row>
      <xdr:rowOff>0</xdr:rowOff>
    </xdr:from>
    <xdr:to>
      <xdr:col>7</xdr:col>
      <xdr:colOff>590549</xdr:colOff>
      <xdr:row>26</xdr:row>
      <xdr:rowOff>139700</xdr:rowOff>
    </xdr:to>
    <xdr:graphicFrame macro="">
      <xdr:nvGraphicFramePr>
        <xdr:cNvPr id="53" name="Chart 1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74083</xdr:colOff>
      <xdr:row>245</xdr:row>
      <xdr:rowOff>52917</xdr:rowOff>
    </xdr:from>
    <xdr:to>
      <xdr:col>7</xdr:col>
      <xdr:colOff>622299</xdr:colOff>
      <xdr:row>267</xdr:row>
      <xdr:rowOff>33867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21167</xdr:colOff>
      <xdr:row>245</xdr:row>
      <xdr:rowOff>52917</xdr:rowOff>
    </xdr:from>
    <xdr:to>
      <xdr:col>16</xdr:col>
      <xdr:colOff>569384</xdr:colOff>
      <xdr:row>267</xdr:row>
      <xdr:rowOff>33867</xdr:rowOff>
    </xdr:to>
    <xdr:graphicFrame macro="">
      <xdr:nvGraphicFramePr>
        <xdr:cNvPr id="22" name="Chart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105832</xdr:colOff>
      <xdr:row>272</xdr:row>
      <xdr:rowOff>52917</xdr:rowOff>
    </xdr:from>
    <xdr:to>
      <xdr:col>8</xdr:col>
      <xdr:colOff>29632</xdr:colOff>
      <xdr:row>294</xdr:row>
      <xdr:rowOff>33867</xdr:rowOff>
    </xdr:to>
    <xdr:graphicFrame macro="">
      <xdr:nvGraphicFramePr>
        <xdr:cNvPr id="23" name="Chart 1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42333</xdr:colOff>
      <xdr:row>272</xdr:row>
      <xdr:rowOff>63500</xdr:rowOff>
    </xdr:from>
    <xdr:to>
      <xdr:col>16</xdr:col>
      <xdr:colOff>590550</xdr:colOff>
      <xdr:row>294</xdr:row>
      <xdr:rowOff>44450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BD15B50A-5E82-4F40-995C-34EFCA663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95250</xdr:colOff>
      <xdr:row>299</xdr:row>
      <xdr:rowOff>74083</xdr:rowOff>
    </xdr:from>
    <xdr:to>
      <xdr:col>8</xdr:col>
      <xdr:colOff>19050</xdr:colOff>
      <xdr:row>321</xdr:row>
      <xdr:rowOff>55033</xdr:rowOff>
    </xdr:to>
    <xdr:graphicFrame macro="">
      <xdr:nvGraphicFramePr>
        <xdr:cNvPr id="25" name="Chart 1">
          <a:extLst>
            <a:ext uri="{FF2B5EF4-FFF2-40B4-BE49-F238E27FC236}">
              <a16:creationId xmlns:a16="http://schemas.microsoft.com/office/drawing/2014/main" id="{20828D5D-8BE5-4A0A-949E-605FDAA6B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9</xdr:col>
      <xdr:colOff>600075</xdr:colOff>
      <xdr:row>18</xdr:row>
      <xdr:rowOff>76200</xdr:rowOff>
    </xdr:to>
    <xdr:graphicFrame macro="">
      <xdr:nvGraphicFramePr>
        <xdr:cNvPr id="2620729" name="Chart 3">
          <a:extLst>
            <a:ext uri="{FF2B5EF4-FFF2-40B4-BE49-F238E27FC236}">
              <a16:creationId xmlns:a16="http://schemas.microsoft.com/office/drawing/2014/main" id="{00000000-0008-0000-0C00-000039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20</xdr:row>
      <xdr:rowOff>9525</xdr:rowOff>
    </xdr:from>
    <xdr:to>
      <xdr:col>10</xdr:col>
      <xdr:colOff>0</xdr:colOff>
      <xdr:row>36</xdr:row>
      <xdr:rowOff>133350</xdr:rowOff>
    </xdr:to>
    <xdr:graphicFrame macro="">
      <xdr:nvGraphicFramePr>
        <xdr:cNvPr id="2620730" name="Chart 4">
          <a:extLst>
            <a:ext uri="{FF2B5EF4-FFF2-40B4-BE49-F238E27FC236}">
              <a16:creationId xmlns:a16="http://schemas.microsoft.com/office/drawing/2014/main" id="{00000000-0008-0000-0C00-00003A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38</xdr:row>
      <xdr:rowOff>47625</xdr:rowOff>
    </xdr:from>
    <xdr:to>
      <xdr:col>10</xdr:col>
      <xdr:colOff>0</xdr:colOff>
      <xdr:row>54</xdr:row>
      <xdr:rowOff>114300</xdr:rowOff>
    </xdr:to>
    <xdr:graphicFrame macro="">
      <xdr:nvGraphicFramePr>
        <xdr:cNvPr id="2620731" name="Chart 5">
          <a:extLst>
            <a:ext uri="{FF2B5EF4-FFF2-40B4-BE49-F238E27FC236}">
              <a16:creationId xmlns:a16="http://schemas.microsoft.com/office/drawing/2014/main" id="{00000000-0008-0000-0C00-00003B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66675</xdr:colOff>
      <xdr:row>2</xdr:row>
      <xdr:rowOff>47625</xdr:rowOff>
    </xdr:from>
    <xdr:to>
      <xdr:col>21</xdr:col>
      <xdr:colOff>9525</xdr:colOff>
      <xdr:row>18</xdr:row>
      <xdr:rowOff>66675</xdr:rowOff>
    </xdr:to>
    <xdr:graphicFrame macro="">
      <xdr:nvGraphicFramePr>
        <xdr:cNvPr id="2620732" name="Chart 6">
          <a:extLst>
            <a:ext uri="{FF2B5EF4-FFF2-40B4-BE49-F238E27FC236}">
              <a16:creationId xmlns:a16="http://schemas.microsoft.com/office/drawing/2014/main" id="{00000000-0008-0000-0C00-00003C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47625</xdr:colOff>
      <xdr:row>20</xdr:row>
      <xdr:rowOff>9525</xdr:rowOff>
    </xdr:from>
    <xdr:to>
      <xdr:col>20</xdr:col>
      <xdr:colOff>581025</xdr:colOff>
      <xdr:row>36</xdr:row>
      <xdr:rowOff>142875</xdr:rowOff>
    </xdr:to>
    <xdr:graphicFrame macro="">
      <xdr:nvGraphicFramePr>
        <xdr:cNvPr id="2620733" name="Chart 7">
          <a:extLst>
            <a:ext uri="{FF2B5EF4-FFF2-40B4-BE49-F238E27FC236}">
              <a16:creationId xmlns:a16="http://schemas.microsoft.com/office/drawing/2014/main" id="{00000000-0008-0000-0C00-00003D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47625</xdr:colOff>
      <xdr:row>38</xdr:row>
      <xdr:rowOff>38100</xdr:rowOff>
    </xdr:from>
    <xdr:to>
      <xdr:col>20</xdr:col>
      <xdr:colOff>590550</xdr:colOff>
      <xdr:row>54</xdr:row>
      <xdr:rowOff>114300</xdr:rowOff>
    </xdr:to>
    <xdr:graphicFrame macro="">
      <xdr:nvGraphicFramePr>
        <xdr:cNvPr id="2620734" name="Chart 8">
          <a:extLst>
            <a:ext uri="{FF2B5EF4-FFF2-40B4-BE49-F238E27FC236}">
              <a16:creationId xmlns:a16="http://schemas.microsoft.com/office/drawing/2014/main" id="{00000000-0008-0000-0C00-00003E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38100</xdr:colOff>
      <xdr:row>56</xdr:row>
      <xdr:rowOff>85725</xdr:rowOff>
    </xdr:from>
    <xdr:to>
      <xdr:col>20</xdr:col>
      <xdr:colOff>590550</xdr:colOff>
      <xdr:row>72</xdr:row>
      <xdr:rowOff>104775</xdr:rowOff>
    </xdr:to>
    <xdr:graphicFrame macro="">
      <xdr:nvGraphicFramePr>
        <xdr:cNvPr id="2620735" name="Chart 9">
          <a:extLst>
            <a:ext uri="{FF2B5EF4-FFF2-40B4-BE49-F238E27FC236}">
              <a16:creationId xmlns:a16="http://schemas.microsoft.com/office/drawing/2014/main" id="{00000000-0008-0000-0C00-00003F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76200</xdr:colOff>
      <xdr:row>74</xdr:row>
      <xdr:rowOff>38100</xdr:rowOff>
    </xdr:from>
    <xdr:to>
      <xdr:col>20</xdr:col>
      <xdr:colOff>571500</xdr:colOff>
      <xdr:row>90</xdr:row>
      <xdr:rowOff>101600</xdr:rowOff>
    </xdr:to>
    <xdr:graphicFrame macro="">
      <xdr:nvGraphicFramePr>
        <xdr:cNvPr id="2620736" name="Chart 10">
          <a:extLst>
            <a:ext uri="{FF2B5EF4-FFF2-40B4-BE49-F238E27FC236}">
              <a16:creationId xmlns:a16="http://schemas.microsoft.com/office/drawing/2014/main" id="{00000000-0008-0000-0C00-000040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38100</xdr:colOff>
      <xdr:row>92</xdr:row>
      <xdr:rowOff>28575</xdr:rowOff>
    </xdr:from>
    <xdr:to>
      <xdr:col>20</xdr:col>
      <xdr:colOff>571500</xdr:colOff>
      <xdr:row>108</xdr:row>
      <xdr:rowOff>142875</xdr:rowOff>
    </xdr:to>
    <xdr:graphicFrame macro="">
      <xdr:nvGraphicFramePr>
        <xdr:cNvPr id="2620737" name="Chart 11">
          <a:extLst>
            <a:ext uri="{FF2B5EF4-FFF2-40B4-BE49-F238E27FC236}">
              <a16:creationId xmlns:a16="http://schemas.microsoft.com/office/drawing/2014/main" id="{00000000-0008-0000-0C00-000041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56</xdr:row>
      <xdr:rowOff>76200</xdr:rowOff>
    </xdr:from>
    <xdr:to>
      <xdr:col>9</xdr:col>
      <xdr:colOff>600075</xdr:colOff>
      <xdr:row>72</xdr:row>
      <xdr:rowOff>114300</xdr:rowOff>
    </xdr:to>
    <xdr:graphicFrame macro="">
      <xdr:nvGraphicFramePr>
        <xdr:cNvPr id="2620738" name="Chart 12">
          <a:extLst>
            <a:ext uri="{FF2B5EF4-FFF2-40B4-BE49-F238E27FC236}">
              <a16:creationId xmlns:a16="http://schemas.microsoft.com/office/drawing/2014/main" id="{00000000-0008-0000-0C00-000042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74</xdr:row>
      <xdr:rowOff>28574</xdr:rowOff>
    </xdr:from>
    <xdr:to>
      <xdr:col>9</xdr:col>
      <xdr:colOff>542925</xdr:colOff>
      <xdr:row>90</xdr:row>
      <xdr:rowOff>101599</xdr:rowOff>
    </xdr:to>
    <xdr:graphicFrame macro="">
      <xdr:nvGraphicFramePr>
        <xdr:cNvPr id="2620739" name="Chart 13">
          <a:extLst>
            <a:ext uri="{FF2B5EF4-FFF2-40B4-BE49-F238E27FC236}">
              <a16:creationId xmlns:a16="http://schemas.microsoft.com/office/drawing/2014/main" id="{00000000-0008-0000-0C00-000043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38100</xdr:colOff>
      <xdr:row>92</xdr:row>
      <xdr:rowOff>38101</xdr:rowOff>
    </xdr:from>
    <xdr:to>
      <xdr:col>9</xdr:col>
      <xdr:colOff>552450</xdr:colOff>
      <xdr:row>108</xdr:row>
      <xdr:rowOff>127000</xdr:rowOff>
    </xdr:to>
    <xdr:graphicFrame macro="">
      <xdr:nvGraphicFramePr>
        <xdr:cNvPr id="2620740" name="Chart 14">
          <a:extLst>
            <a:ext uri="{FF2B5EF4-FFF2-40B4-BE49-F238E27FC236}">
              <a16:creationId xmlns:a16="http://schemas.microsoft.com/office/drawing/2014/main" id="{00000000-0008-0000-0C00-000044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110</xdr:row>
      <xdr:rowOff>66675</xdr:rowOff>
    </xdr:from>
    <xdr:to>
      <xdr:col>9</xdr:col>
      <xdr:colOff>600075</xdr:colOff>
      <xdr:row>126</xdr:row>
      <xdr:rowOff>123825</xdr:rowOff>
    </xdr:to>
    <xdr:graphicFrame macro="">
      <xdr:nvGraphicFramePr>
        <xdr:cNvPr id="2620741" name="Chart 15">
          <a:extLst>
            <a:ext uri="{FF2B5EF4-FFF2-40B4-BE49-F238E27FC236}">
              <a16:creationId xmlns:a16="http://schemas.microsoft.com/office/drawing/2014/main" id="{00000000-0008-0000-0C00-000045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38100</xdr:colOff>
      <xdr:row>110</xdr:row>
      <xdr:rowOff>47625</xdr:rowOff>
    </xdr:from>
    <xdr:to>
      <xdr:col>20</xdr:col>
      <xdr:colOff>571500</xdr:colOff>
      <xdr:row>127</xdr:row>
      <xdr:rowOff>0</xdr:rowOff>
    </xdr:to>
    <xdr:graphicFrame macro="">
      <xdr:nvGraphicFramePr>
        <xdr:cNvPr id="2620742" name="Chart 11">
          <a:extLst>
            <a:ext uri="{FF2B5EF4-FFF2-40B4-BE49-F238E27FC236}">
              <a16:creationId xmlns:a16="http://schemas.microsoft.com/office/drawing/2014/main" id="{00000000-0008-0000-0C00-000046FD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85725</xdr:rowOff>
    </xdr:from>
    <xdr:to>
      <xdr:col>10</xdr:col>
      <xdr:colOff>581025</xdr:colOff>
      <xdr:row>25</xdr:row>
      <xdr:rowOff>19050</xdr:rowOff>
    </xdr:to>
    <xdr:graphicFrame macro="">
      <xdr:nvGraphicFramePr>
        <xdr:cNvPr id="479411" name="Chart 16">
          <a:extLst>
            <a:ext uri="{FF2B5EF4-FFF2-40B4-BE49-F238E27FC236}">
              <a16:creationId xmlns:a16="http://schemas.microsoft.com/office/drawing/2014/main" id="{00000000-0008-0000-0D00-0000B35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29</xdr:row>
      <xdr:rowOff>114300</xdr:rowOff>
    </xdr:from>
    <xdr:to>
      <xdr:col>10</xdr:col>
      <xdr:colOff>600075</xdr:colOff>
      <xdr:row>53</xdr:row>
      <xdr:rowOff>152400</xdr:rowOff>
    </xdr:to>
    <xdr:graphicFrame macro="">
      <xdr:nvGraphicFramePr>
        <xdr:cNvPr id="479412" name="Chart 17">
          <a:extLst>
            <a:ext uri="{FF2B5EF4-FFF2-40B4-BE49-F238E27FC236}">
              <a16:creationId xmlns:a16="http://schemas.microsoft.com/office/drawing/2014/main" id="{00000000-0008-0000-0D00-0000B45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13</xdr:col>
      <xdr:colOff>571500</xdr:colOff>
      <xdr:row>27</xdr:row>
      <xdr:rowOff>133350</xdr:rowOff>
    </xdr:to>
    <xdr:graphicFrame macro="">
      <xdr:nvGraphicFramePr>
        <xdr:cNvPr id="10342" name="Chart 1">
          <a:extLst>
            <a:ext uri="{FF2B5EF4-FFF2-40B4-BE49-F238E27FC236}">
              <a16:creationId xmlns:a16="http://schemas.microsoft.com/office/drawing/2014/main" id="{00000000-0008-0000-0E00-00006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6"/>
  <sheetViews>
    <sheetView zoomScale="90" workbookViewId="0">
      <pane xSplit="1" ySplit="3" topLeftCell="AI4" activePane="bottomRight" state="frozen"/>
      <selection pane="topRight"/>
      <selection pane="bottomLeft"/>
      <selection pane="bottomRight"/>
    </sheetView>
  </sheetViews>
  <sheetFormatPr defaultColWidth="9.140625" defaultRowHeight="17.100000000000001" customHeight="1" x14ac:dyDescent="0.2"/>
  <cols>
    <col min="1" max="1" width="29.5703125" style="18" customWidth="1"/>
    <col min="2" max="25" width="8.28515625" style="18" hidden="1" customWidth="1"/>
    <col min="26" max="28" width="8.28515625" style="18" bestFit="1" customWidth="1"/>
    <col min="29" max="29" width="8.28515625" style="18" customWidth="1"/>
    <col min="30" max="30" width="8.28515625" style="18" bestFit="1" customWidth="1"/>
    <col min="31" max="31" width="8.28515625" style="18" customWidth="1"/>
    <col min="32" max="32" width="8.28515625" style="18" bestFit="1" customWidth="1"/>
    <col min="33" max="33" width="9.140625" style="18"/>
    <col min="34" max="34" width="8.28515625" style="18" bestFit="1" customWidth="1"/>
    <col min="35" max="35" width="9.85546875" style="18" bestFit="1" customWidth="1"/>
    <col min="36" max="36" width="8.28515625" style="18" bestFit="1" customWidth="1"/>
    <col min="37" max="37" width="9.85546875" style="18" bestFit="1" customWidth="1"/>
    <col min="38" max="39" width="9.140625" style="18"/>
    <col min="40" max="41" width="9.28515625" style="18" customWidth="1"/>
    <col min="42" max="42" width="9.140625" style="18"/>
    <col min="43" max="43" width="9.28515625" style="18" customWidth="1"/>
    <col min="44" max="44" width="9.140625" style="18"/>
    <col min="45" max="45" width="9.28515625" style="18" customWidth="1"/>
    <col min="46" max="16384" width="9.140625" style="18"/>
  </cols>
  <sheetData>
    <row r="1" spans="1:52" s="17" customFormat="1" ht="15.75" x14ac:dyDescent="0.25">
      <c r="A1" s="6" t="s">
        <v>87</v>
      </c>
      <c r="B1" s="16"/>
      <c r="C1" s="16"/>
      <c r="D1" s="16"/>
      <c r="E1" s="16"/>
      <c r="F1" s="16"/>
      <c r="G1" s="16"/>
      <c r="H1" s="16"/>
      <c r="I1" s="16"/>
      <c r="J1" s="12"/>
      <c r="W1" s="104"/>
    </row>
    <row r="2" spans="1:52" s="17" customFormat="1" ht="7.5" customHeight="1" thickBot="1" x14ac:dyDescent="0.25">
      <c r="A2" s="12"/>
      <c r="B2" s="16"/>
      <c r="C2" s="16"/>
      <c r="D2" s="16"/>
      <c r="E2" s="16"/>
      <c r="F2" s="16"/>
      <c r="G2" s="16"/>
      <c r="H2" s="16"/>
      <c r="I2" s="16"/>
      <c r="J2" s="12"/>
    </row>
    <row r="3" spans="1:52" s="17" customFormat="1" ht="15" thickBot="1" x14ac:dyDescent="0.25">
      <c r="A3" s="40" t="s">
        <v>61</v>
      </c>
      <c r="B3" s="36" t="s">
        <v>125</v>
      </c>
      <c r="C3" s="51" t="s">
        <v>126</v>
      </c>
      <c r="D3" s="55" t="s">
        <v>127</v>
      </c>
      <c r="E3" s="32" t="s">
        <v>128</v>
      </c>
      <c r="F3" s="36" t="s">
        <v>129</v>
      </c>
      <c r="G3" s="51" t="s">
        <v>130</v>
      </c>
      <c r="H3" s="55" t="s">
        <v>131</v>
      </c>
      <c r="I3" s="32" t="s">
        <v>132</v>
      </c>
      <c r="J3" s="36" t="s">
        <v>133</v>
      </c>
      <c r="K3" s="51" t="s">
        <v>134</v>
      </c>
      <c r="L3" s="55" t="s">
        <v>135</v>
      </c>
      <c r="M3" s="32" t="s">
        <v>136</v>
      </c>
      <c r="N3" s="36" t="s">
        <v>137</v>
      </c>
      <c r="O3" s="32" t="s">
        <v>138</v>
      </c>
      <c r="P3" s="36" t="s">
        <v>139</v>
      </c>
      <c r="Q3" s="32" t="s">
        <v>140</v>
      </c>
      <c r="R3" s="131" t="s">
        <v>141</v>
      </c>
      <c r="S3" s="132" t="s">
        <v>142</v>
      </c>
      <c r="T3" s="131" t="s">
        <v>143</v>
      </c>
      <c r="U3" s="132" t="s">
        <v>144</v>
      </c>
      <c r="V3" s="131" t="s">
        <v>145</v>
      </c>
      <c r="W3" s="132" t="s">
        <v>156</v>
      </c>
      <c r="X3" s="171" t="s">
        <v>157</v>
      </c>
      <c r="Y3" s="132" t="s">
        <v>164</v>
      </c>
      <c r="Z3" s="171" t="s">
        <v>173</v>
      </c>
      <c r="AA3" s="132" t="s">
        <v>174</v>
      </c>
      <c r="AB3" s="171" t="s">
        <v>179</v>
      </c>
      <c r="AC3" s="132" t="s">
        <v>181</v>
      </c>
      <c r="AD3" s="171" t="s">
        <v>266</v>
      </c>
      <c r="AE3" s="207" t="s">
        <v>269</v>
      </c>
      <c r="AF3" s="171" t="s">
        <v>282</v>
      </c>
      <c r="AG3" s="207" t="s">
        <v>285</v>
      </c>
      <c r="AH3" s="171" t="s">
        <v>297</v>
      </c>
      <c r="AI3" s="207" t="s">
        <v>298</v>
      </c>
      <c r="AJ3" s="171" t="s">
        <v>314</v>
      </c>
      <c r="AK3" s="207" t="s">
        <v>315</v>
      </c>
      <c r="AL3" s="171" t="s">
        <v>318</v>
      </c>
      <c r="AM3" s="207" t="s">
        <v>319</v>
      </c>
      <c r="AN3" s="171" t="s">
        <v>326</v>
      </c>
      <c r="AO3" s="207" t="s">
        <v>332</v>
      </c>
      <c r="AP3" s="207" t="s">
        <v>333</v>
      </c>
      <c r="AQ3" s="171" t="s">
        <v>341</v>
      </c>
      <c r="AR3" s="207" t="s">
        <v>351</v>
      </c>
      <c r="AS3" s="171" t="s">
        <v>356</v>
      </c>
      <c r="AT3" s="207" t="s">
        <v>360</v>
      </c>
      <c r="AU3" s="171" t="s">
        <v>362</v>
      </c>
      <c r="AV3" s="207" t="s">
        <v>366</v>
      </c>
      <c r="AW3" s="171" t="s">
        <v>368</v>
      </c>
      <c r="AX3" s="207" t="s">
        <v>375</v>
      </c>
      <c r="AY3" s="171" t="s">
        <v>385</v>
      </c>
      <c r="AZ3" s="207" t="s">
        <v>388</v>
      </c>
    </row>
    <row r="4" spans="1:52" s="17" customFormat="1" ht="38.25" x14ac:dyDescent="0.2">
      <c r="A4" s="372" t="s">
        <v>373</v>
      </c>
      <c r="B4" s="37">
        <v>38667.066306666668</v>
      </c>
      <c r="C4" s="52">
        <v>40912.992859999998</v>
      </c>
      <c r="D4" s="29">
        <v>40403.094013333335</v>
      </c>
      <c r="E4" s="31">
        <v>42802.918455000006</v>
      </c>
      <c r="F4" s="37">
        <v>42307.732490000002</v>
      </c>
      <c r="G4" s="52">
        <v>45420.967994999992</v>
      </c>
      <c r="H4" s="29">
        <v>47201.395016666655</v>
      </c>
      <c r="I4" s="31">
        <v>51988.192803333339</v>
      </c>
      <c r="J4" s="37">
        <v>50746.448216999997</v>
      </c>
      <c r="K4" s="52">
        <v>53471</v>
      </c>
      <c r="L4" s="29">
        <v>53883</v>
      </c>
      <c r="M4" s="31">
        <v>57365.73458833334</v>
      </c>
      <c r="N4" s="37">
        <v>59467</v>
      </c>
      <c r="O4" s="31">
        <v>62016.792138333331</v>
      </c>
      <c r="P4" s="37">
        <v>62490.066490999998</v>
      </c>
      <c r="Q4" s="31">
        <v>67340.132727000004</v>
      </c>
      <c r="R4" s="133">
        <v>66573.863717999993</v>
      </c>
      <c r="S4" s="134">
        <v>70767.249448999995</v>
      </c>
      <c r="T4" s="133">
        <v>73717.513707999999</v>
      </c>
      <c r="U4" s="134">
        <v>78002.740558000005</v>
      </c>
      <c r="V4" s="133">
        <v>80760.583692999993</v>
      </c>
      <c r="W4" s="134">
        <v>80883.322339999999</v>
      </c>
      <c r="X4" s="155">
        <v>80153.036795000007</v>
      </c>
      <c r="Y4" s="164">
        <v>79959.866792999994</v>
      </c>
      <c r="Z4" s="155">
        <v>78164.225126000005</v>
      </c>
      <c r="AA4" s="156">
        <v>81846.893798000005</v>
      </c>
      <c r="AB4" s="155">
        <v>81025.152350999997</v>
      </c>
      <c r="AC4" s="156">
        <v>81829.514097000007</v>
      </c>
      <c r="AD4" s="208">
        <v>82644.095031999997</v>
      </c>
      <c r="AE4" s="209">
        <v>84366.651056000002</v>
      </c>
      <c r="AF4" s="208">
        <v>84211.566525999995</v>
      </c>
      <c r="AG4" s="209">
        <v>87850.388231999998</v>
      </c>
      <c r="AH4" s="208">
        <v>87081.705102000007</v>
      </c>
      <c r="AI4" s="209">
        <v>90887.501401000001</v>
      </c>
      <c r="AJ4" s="208">
        <v>92502.477868000002</v>
      </c>
      <c r="AK4" s="209">
        <v>96837.337543999995</v>
      </c>
      <c r="AL4" s="208">
        <v>98089.579115</v>
      </c>
      <c r="AM4" s="209">
        <v>100135.26496</v>
      </c>
      <c r="AN4" s="208">
        <v>105356.212205</v>
      </c>
      <c r="AO4" s="209">
        <v>95047.864619999993</v>
      </c>
      <c r="AP4" s="209">
        <v>110643.787795</v>
      </c>
      <c r="AQ4" s="208">
        <v>117147.40184200001</v>
      </c>
      <c r="AR4" s="209">
        <v>119061.490374</v>
      </c>
      <c r="AS4" s="208">
        <v>126778.546861</v>
      </c>
      <c r="AT4" s="209">
        <v>127408.598084</v>
      </c>
      <c r="AU4" s="208">
        <v>128959.669458</v>
      </c>
      <c r="AV4" s="369">
        <v>126763.905165</v>
      </c>
      <c r="AW4" s="208">
        <v>135711.88725890999</v>
      </c>
      <c r="AX4" s="369">
        <v>138356.86388553001</v>
      </c>
      <c r="AY4" s="208">
        <v>146818.15922337997</v>
      </c>
      <c r="AZ4" s="369">
        <v>148879.80894579002</v>
      </c>
    </row>
    <row r="5" spans="1:52" s="17" customFormat="1" ht="25.5" x14ac:dyDescent="0.2">
      <c r="A5" s="41" t="s">
        <v>74</v>
      </c>
      <c r="B5" s="38">
        <v>9892.6870909999998</v>
      </c>
      <c r="C5" s="53">
        <v>13497.73992</v>
      </c>
      <c r="D5" s="25">
        <v>13698.850816</v>
      </c>
      <c r="E5" s="26">
        <v>13725.508384000001</v>
      </c>
      <c r="F5" s="38">
        <v>13810.06700981</v>
      </c>
      <c r="G5" s="53">
        <v>13671.162017889999</v>
      </c>
      <c r="H5" s="25">
        <v>13769.114431359998</v>
      </c>
      <c r="I5" s="26">
        <v>15278.881084099999</v>
      </c>
      <c r="J5" s="38">
        <v>15334.190452999999</v>
      </c>
      <c r="K5" s="53">
        <v>15245</v>
      </c>
      <c r="L5" s="25">
        <v>16335</v>
      </c>
      <c r="M5" s="26">
        <v>16168.105751719999</v>
      </c>
      <c r="N5" s="38">
        <v>16767</v>
      </c>
      <c r="O5" s="26">
        <v>16618.905809659998</v>
      </c>
      <c r="P5" s="38">
        <v>16951.959793009999</v>
      </c>
      <c r="Q5" s="26">
        <v>16789.055452689998</v>
      </c>
      <c r="R5" s="135">
        <v>20793.908982000001</v>
      </c>
      <c r="S5" s="136">
        <v>22216.553142000001</v>
      </c>
      <c r="T5" s="135">
        <v>23848.342798000001</v>
      </c>
      <c r="U5" s="136">
        <v>23632.26181</v>
      </c>
      <c r="V5" s="135">
        <v>23669.96746</v>
      </c>
      <c r="W5" s="136">
        <v>23610.728413779998</v>
      </c>
      <c r="X5" s="157">
        <v>24239.22648673</v>
      </c>
      <c r="Y5" s="165">
        <v>24445.73305264</v>
      </c>
      <c r="Z5" s="157">
        <v>26486.109594630001</v>
      </c>
      <c r="AA5" s="158">
        <v>26220.674765610001</v>
      </c>
      <c r="AB5" s="157">
        <v>26519.002714950002</v>
      </c>
      <c r="AC5" s="158">
        <v>26206.266524430001</v>
      </c>
      <c r="AD5" s="210">
        <v>26526.738255510001</v>
      </c>
      <c r="AE5" s="211">
        <v>26347.950709839995</v>
      </c>
      <c r="AF5" s="210">
        <v>26574.921457559998</v>
      </c>
      <c r="AG5" s="211">
        <v>27101.376381980001</v>
      </c>
      <c r="AH5" s="210">
        <v>28902.722378240003</v>
      </c>
      <c r="AI5" s="211">
        <v>30964.467777860002</v>
      </c>
      <c r="AJ5" s="210">
        <v>30659.688789439999</v>
      </c>
      <c r="AK5" s="211">
        <v>30284.703339560005</v>
      </c>
      <c r="AL5" s="210">
        <v>31309.420998340003</v>
      </c>
      <c r="AM5" s="211">
        <v>30944.104755959997</v>
      </c>
      <c r="AN5" s="210">
        <v>32802.786920049999</v>
      </c>
      <c r="AO5" s="211">
        <v>32450.769919999999</v>
      </c>
      <c r="AP5" s="211">
        <v>32450.769919999999</v>
      </c>
      <c r="AQ5" s="210">
        <v>34300.506959999999</v>
      </c>
      <c r="AR5" s="211">
        <v>34058.935259999998</v>
      </c>
      <c r="AS5" s="348">
        <v>35989.245073999999</v>
      </c>
      <c r="AT5" s="349">
        <v>35859.875597999999</v>
      </c>
      <c r="AU5" s="348">
        <v>41017.244173999999</v>
      </c>
      <c r="AV5" s="349">
        <v>56244.888851999996</v>
      </c>
      <c r="AW5" s="348">
        <v>63418.921676999998</v>
      </c>
      <c r="AX5" s="349">
        <v>62903.468339999999</v>
      </c>
      <c r="AY5" s="348">
        <v>71633.861774999998</v>
      </c>
      <c r="AZ5" s="349">
        <v>57762.184221000003</v>
      </c>
    </row>
    <row r="6" spans="1:52" s="17" customFormat="1" ht="25.5" x14ac:dyDescent="0.2">
      <c r="A6" s="373" t="s">
        <v>367</v>
      </c>
      <c r="B6" s="318"/>
      <c r="C6" s="319"/>
      <c r="D6" s="316"/>
      <c r="E6" s="317"/>
      <c r="F6" s="318"/>
      <c r="G6" s="319"/>
      <c r="H6" s="316"/>
      <c r="I6" s="317"/>
      <c r="J6" s="318"/>
      <c r="K6" s="319"/>
      <c r="L6" s="316"/>
      <c r="M6" s="317"/>
      <c r="N6" s="318"/>
      <c r="O6" s="317"/>
      <c r="P6" s="318"/>
      <c r="Q6" s="317"/>
      <c r="R6" s="374"/>
      <c r="S6" s="356"/>
      <c r="T6" s="374"/>
      <c r="U6" s="356"/>
      <c r="V6" s="374"/>
      <c r="W6" s="356"/>
      <c r="X6" s="375"/>
      <c r="Y6" s="376"/>
      <c r="Z6" s="375"/>
      <c r="AA6" s="377"/>
      <c r="AB6" s="375"/>
      <c r="AC6" s="377"/>
      <c r="AD6" s="348"/>
      <c r="AE6" s="349"/>
      <c r="AF6" s="348"/>
      <c r="AG6" s="349"/>
      <c r="AH6" s="348"/>
      <c r="AI6" s="349"/>
      <c r="AJ6" s="348"/>
      <c r="AK6" s="349"/>
      <c r="AL6" s="348"/>
      <c r="AM6" s="349"/>
      <c r="AN6" s="348"/>
      <c r="AO6" s="349"/>
      <c r="AP6" s="349"/>
      <c r="AQ6" s="348"/>
      <c r="AR6" s="349"/>
      <c r="AS6" s="348"/>
      <c r="AT6" s="349"/>
      <c r="AU6" s="348"/>
      <c r="AV6" s="349"/>
      <c r="AW6" s="348">
        <v>733.37711991000003</v>
      </c>
      <c r="AX6" s="349">
        <v>935.82881999999995</v>
      </c>
      <c r="AY6" s="348">
        <v>1182.88488538</v>
      </c>
      <c r="AZ6" s="349">
        <v>1277.2930717899999</v>
      </c>
    </row>
    <row r="7" spans="1:52" s="17" customFormat="1" ht="12.75" x14ac:dyDescent="0.2">
      <c r="A7" s="42" t="s">
        <v>118</v>
      </c>
      <c r="B7" s="38">
        <v>0</v>
      </c>
      <c r="C7" s="53">
        <v>0</v>
      </c>
      <c r="D7" s="25">
        <v>0</v>
      </c>
      <c r="E7" s="26">
        <v>0</v>
      </c>
      <c r="F7" s="38">
        <v>0</v>
      </c>
      <c r="G7" s="53">
        <v>0</v>
      </c>
      <c r="H7" s="25">
        <v>385.84148280000494</v>
      </c>
      <c r="I7" s="26">
        <v>1821.3690743333282</v>
      </c>
      <c r="J7" s="38">
        <v>0</v>
      </c>
      <c r="K7" s="53">
        <v>0</v>
      </c>
      <c r="L7" s="25">
        <v>0</v>
      </c>
      <c r="M7" s="26">
        <v>0</v>
      </c>
      <c r="N7" s="38">
        <v>1405</v>
      </c>
      <c r="O7" s="26">
        <v>66</v>
      </c>
      <c r="P7" s="38">
        <v>0</v>
      </c>
      <c r="Q7" s="26">
        <v>1764</v>
      </c>
      <c r="R7" s="135">
        <v>0</v>
      </c>
      <c r="S7" s="136">
        <v>0</v>
      </c>
      <c r="T7" s="135">
        <v>0</v>
      </c>
      <c r="U7" s="136">
        <v>0</v>
      </c>
      <c r="V7" s="135">
        <v>0</v>
      </c>
      <c r="W7" s="136">
        <v>0</v>
      </c>
      <c r="X7" s="157">
        <v>0</v>
      </c>
      <c r="Y7" s="165">
        <v>0</v>
      </c>
      <c r="Z7" s="157">
        <v>0</v>
      </c>
      <c r="AA7" s="158">
        <v>0</v>
      </c>
      <c r="AB7" s="157">
        <v>0</v>
      </c>
      <c r="AC7" s="158">
        <v>0</v>
      </c>
      <c r="AD7" s="210">
        <v>0</v>
      </c>
      <c r="AE7" s="211">
        <v>0</v>
      </c>
      <c r="AF7" s="210">
        <v>0</v>
      </c>
      <c r="AG7" s="211">
        <v>0</v>
      </c>
      <c r="AH7" s="210">
        <v>0</v>
      </c>
      <c r="AI7" s="211">
        <v>0</v>
      </c>
      <c r="AJ7" s="210">
        <v>0</v>
      </c>
      <c r="AK7" s="211">
        <v>0</v>
      </c>
      <c r="AL7" s="210">
        <v>0</v>
      </c>
      <c r="AM7" s="211">
        <v>0</v>
      </c>
      <c r="AN7" s="210">
        <v>0</v>
      </c>
      <c r="AO7" s="211">
        <v>0</v>
      </c>
      <c r="AP7" s="211">
        <v>0</v>
      </c>
      <c r="AQ7" s="210">
        <v>0</v>
      </c>
      <c r="AR7" s="211">
        <v>0</v>
      </c>
      <c r="AS7" s="348">
        <v>0</v>
      </c>
      <c r="AT7" s="349">
        <v>0</v>
      </c>
      <c r="AU7" s="348">
        <v>0</v>
      </c>
      <c r="AV7" s="349">
        <v>0</v>
      </c>
      <c r="AW7" s="348">
        <v>0</v>
      </c>
      <c r="AX7" s="349">
        <v>0</v>
      </c>
      <c r="AY7" s="348">
        <v>0</v>
      </c>
      <c r="AZ7" s="349">
        <v>0</v>
      </c>
    </row>
    <row r="8" spans="1:52" s="17" customFormat="1" ht="12.75" x14ac:dyDescent="0.2">
      <c r="A8" s="42" t="s">
        <v>369</v>
      </c>
      <c r="B8" s="38">
        <v>48559.753397666667</v>
      </c>
      <c r="C8" s="53">
        <v>54410.732779999998</v>
      </c>
      <c r="D8" s="25">
        <v>54101.944829333333</v>
      </c>
      <c r="E8" s="26">
        <v>56528.426839000007</v>
      </c>
      <c r="F8" s="38">
        <v>56117.799499810004</v>
      </c>
      <c r="G8" s="53">
        <v>59092.130012889989</v>
      </c>
      <c r="H8" s="25">
        <v>60970.509448026656</v>
      </c>
      <c r="I8" s="26">
        <v>67267.073887433333</v>
      </c>
      <c r="J8" s="38">
        <v>66080.63867</v>
      </c>
      <c r="K8" s="53">
        <v>68716</v>
      </c>
      <c r="L8" s="25">
        <v>70218</v>
      </c>
      <c r="M8" s="26">
        <v>73533.840340053343</v>
      </c>
      <c r="N8" s="38">
        <v>76234</v>
      </c>
      <c r="O8" s="26">
        <v>78635.697947993322</v>
      </c>
      <c r="P8" s="38">
        <v>79442.026284010004</v>
      </c>
      <c r="Q8" s="26">
        <v>84129.188179689998</v>
      </c>
      <c r="R8" s="135">
        <v>87367.772700000001</v>
      </c>
      <c r="S8" s="136">
        <v>92983.802591</v>
      </c>
      <c r="T8" s="135">
        <v>97565.856505999996</v>
      </c>
      <c r="U8" s="136">
        <v>101635.002368</v>
      </c>
      <c r="V8" s="135">
        <v>104430.55115299999</v>
      </c>
      <c r="W8" s="136">
        <v>104494.05075378</v>
      </c>
      <c r="X8" s="157">
        <v>104392.26328173002</v>
      </c>
      <c r="Y8" s="165">
        <v>104405.59984564</v>
      </c>
      <c r="Z8" s="157">
        <v>104650.33472062999</v>
      </c>
      <c r="AA8" s="158">
        <v>108067.56856360998</v>
      </c>
      <c r="AB8" s="157">
        <v>107544.15506594998</v>
      </c>
      <c r="AC8" s="158">
        <v>108035.78062143001</v>
      </c>
      <c r="AD8" s="210">
        <v>109170.83328751002</v>
      </c>
      <c r="AE8" s="211">
        <v>110714.60176583999</v>
      </c>
      <c r="AF8" s="210">
        <v>110786.48798356</v>
      </c>
      <c r="AG8" s="211">
        <v>114951.76461397999</v>
      </c>
      <c r="AH8" s="210">
        <v>115984.42748023997</v>
      </c>
      <c r="AI8" s="211">
        <v>121851.96917886002</v>
      </c>
      <c r="AJ8" s="210">
        <v>123162.16665744</v>
      </c>
      <c r="AK8" s="211">
        <v>127122.04088356</v>
      </c>
      <c r="AL8" s="210">
        <v>129399.00011334001</v>
      </c>
      <c r="AM8" s="211">
        <v>131079.36971596</v>
      </c>
      <c r="AN8" s="210">
        <v>138158.99912504997</v>
      </c>
      <c r="AO8" s="211">
        <v>127498.63454</v>
      </c>
      <c r="AP8" s="211">
        <v>143094.557715</v>
      </c>
      <c r="AQ8" s="210">
        <v>151447.90880199999</v>
      </c>
      <c r="AR8" s="211">
        <v>153120.42563400001</v>
      </c>
      <c r="AS8" s="348">
        <v>162767.79193499999</v>
      </c>
      <c r="AT8" s="349">
        <v>163268.47368200001</v>
      </c>
      <c r="AU8" s="348">
        <v>169976.91363200001</v>
      </c>
      <c r="AV8" s="349">
        <v>183008.79401700001</v>
      </c>
      <c r="AW8" s="348">
        <v>199130.80893591</v>
      </c>
      <c r="AX8" s="349">
        <v>201260.33222553</v>
      </c>
      <c r="AY8" s="348">
        <v>218452.02099837994</v>
      </c>
      <c r="AZ8" s="349">
        <v>206641.99316678999</v>
      </c>
    </row>
    <row r="9" spans="1:52" s="17" customFormat="1" ht="13.5" thickBot="1" x14ac:dyDescent="0.25">
      <c r="A9" s="43" t="s">
        <v>370</v>
      </c>
      <c r="B9" s="39">
        <v>48559.753397666667</v>
      </c>
      <c r="C9" s="54">
        <v>54410.732779999998</v>
      </c>
      <c r="D9" s="27">
        <v>54101.944829333333</v>
      </c>
      <c r="E9" s="28">
        <v>56528.426839000007</v>
      </c>
      <c r="F9" s="39">
        <v>56117.799499810004</v>
      </c>
      <c r="G9" s="54">
        <v>59092.130012889989</v>
      </c>
      <c r="H9" s="27">
        <v>60584.667965226654</v>
      </c>
      <c r="I9" s="28">
        <v>65445.704813100005</v>
      </c>
      <c r="J9" s="39">
        <v>66080.63867</v>
      </c>
      <c r="K9" s="54">
        <v>68716</v>
      </c>
      <c r="L9" s="27">
        <v>70218</v>
      </c>
      <c r="M9" s="28">
        <v>73533.840340053343</v>
      </c>
      <c r="N9" s="39">
        <v>74829</v>
      </c>
      <c r="O9" s="28">
        <v>78569.697947993322</v>
      </c>
      <c r="P9" s="39">
        <v>79442.026284010004</v>
      </c>
      <c r="Q9" s="28">
        <v>82365.188179689998</v>
      </c>
      <c r="R9" s="137">
        <v>87367.772700000001</v>
      </c>
      <c r="S9" s="138">
        <v>92983.802591</v>
      </c>
      <c r="T9" s="137">
        <v>97565.856505999996</v>
      </c>
      <c r="U9" s="138">
        <v>101635.002368</v>
      </c>
      <c r="V9" s="137">
        <v>104430.55115299999</v>
      </c>
      <c r="W9" s="138">
        <v>104494.05075378</v>
      </c>
      <c r="X9" s="159">
        <v>104392.26328173002</v>
      </c>
      <c r="Y9" s="166">
        <v>104405.59984564</v>
      </c>
      <c r="Z9" s="159">
        <v>104650.33472062999</v>
      </c>
      <c r="AA9" s="160">
        <v>108067.56856360998</v>
      </c>
      <c r="AB9" s="159">
        <v>107544.15506594998</v>
      </c>
      <c r="AC9" s="160">
        <v>108035.78062143001</v>
      </c>
      <c r="AD9" s="212">
        <v>109170.83328751002</v>
      </c>
      <c r="AE9" s="213">
        <v>110714.60176583999</v>
      </c>
      <c r="AF9" s="212">
        <v>110786.48798356</v>
      </c>
      <c r="AG9" s="213">
        <v>114951.76461397999</v>
      </c>
      <c r="AH9" s="212">
        <v>115984.42748023997</v>
      </c>
      <c r="AI9" s="213">
        <v>121851.96917886002</v>
      </c>
      <c r="AJ9" s="212">
        <v>123162.16665744</v>
      </c>
      <c r="AK9" s="213">
        <v>127122.04088356</v>
      </c>
      <c r="AL9" s="212">
        <v>129399.00011334001</v>
      </c>
      <c r="AM9" s="213">
        <v>131079.36971596</v>
      </c>
      <c r="AN9" s="212">
        <v>138158.99912504997</v>
      </c>
      <c r="AO9" s="213">
        <v>127498.63454</v>
      </c>
      <c r="AP9" s="213">
        <v>143094.557715</v>
      </c>
      <c r="AQ9" s="212">
        <v>151447.90880199999</v>
      </c>
      <c r="AR9" s="213">
        <v>153120.42563400001</v>
      </c>
      <c r="AS9" s="350">
        <v>162767.79193499999</v>
      </c>
      <c r="AT9" s="351">
        <v>163268.47368200001</v>
      </c>
      <c r="AU9" s="350">
        <v>169976.91363200001</v>
      </c>
      <c r="AV9" s="351">
        <v>183008.79401700001</v>
      </c>
      <c r="AW9" s="350">
        <v>199130.80893591</v>
      </c>
      <c r="AX9" s="351">
        <v>201260.33222553</v>
      </c>
      <c r="AY9" s="350">
        <v>218452.02099837994</v>
      </c>
      <c r="AZ9" s="351">
        <v>206641.99316678999</v>
      </c>
    </row>
    <row r="10" spans="1:52" s="17" customFormat="1" ht="14.25" x14ac:dyDescent="0.2">
      <c r="W10" s="3"/>
      <c r="Y10" s="149"/>
      <c r="AP10" s="289" t="s">
        <v>334</v>
      </c>
    </row>
    <row r="11" spans="1:52" s="17" customFormat="1" ht="12.75" x14ac:dyDescent="0.2">
      <c r="B11" s="16"/>
      <c r="C11" s="16"/>
      <c r="D11" s="16"/>
      <c r="E11" s="16"/>
      <c r="F11" s="16"/>
      <c r="G11" s="16"/>
      <c r="H11" s="16"/>
      <c r="I11" s="16"/>
      <c r="J11" s="16"/>
      <c r="Y11" s="149"/>
    </row>
    <row r="12" spans="1:52" ht="15.75" x14ac:dyDescent="0.25">
      <c r="A12" s="6" t="s">
        <v>75</v>
      </c>
      <c r="N12" s="17"/>
      <c r="O12" s="17"/>
      <c r="P12" s="17"/>
      <c r="Q12" s="17"/>
      <c r="R12" s="17"/>
      <c r="S12" s="17"/>
      <c r="T12" s="17"/>
      <c r="U12" s="17"/>
      <c r="V12" s="17"/>
      <c r="W12" s="104"/>
      <c r="Y12" s="150"/>
    </row>
    <row r="13" spans="1:52" ht="7.5" customHeight="1" thickBot="1" x14ac:dyDescent="0.3">
      <c r="A13" s="8"/>
      <c r="N13" s="17"/>
      <c r="O13" s="17"/>
      <c r="P13" s="17"/>
      <c r="Q13" s="17"/>
      <c r="R13" s="17"/>
      <c r="S13" s="17"/>
      <c r="T13" s="17"/>
      <c r="U13" s="17"/>
      <c r="V13" s="17"/>
      <c r="W13" s="17"/>
      <c r="Y13" s="150"/>
    </row>
    <row r="14" spans="1:52" s="19" customFormat="1" ht="15" thickBot="1" x14ac:dyDescent="0.25">
      <c r="A14" s="40" t="s">
        <v>61</v>
      </c>
      <c r="B14" s="36" t="s">
        <v>125</v>
      </c>
      <c r="C14" s="51" t="s">
        <v>126</v>
      </c>
      <c r="D14" s="55" t="s">
        <v>127</v>
      </c>
      <c r="E14" s="32" t="s">
        <v>128</v>
      </c>
      <c r="F14" s="36" t="s">
        <v>129</v>
      </c>
      <c r="G14" s="51" t="s">
        <v>130</v>
      </c>
      <c r="H14" s="55" t="s">
        <v>131</v>
      </c>
      <c r="I14" s="32" t="s">
        <v>132</v>
      </c>
      <c r="J14" s="36" t="s">
        <v>133</v>
      </c>
      <c r="K14" s="51" t="s">
        <v>134</v>
      </c>
      <c r="L14" s="55" t="s">
        <v>135</v>
      </c>
      <c r="M14" s="32" t="s">
        <v>136</v>
      </c>
      <c r="N14" s="36" t="s">
        <v>137</v>
      </c>
      <c r="O14" s="32" t="s">
        <v>138</v>
      </c>
      <c r="P14" s="36" t="s">
        <v>139</v>
      </c>
      <c r="Q14" s="32" t="s">
        <v>140</v>
      </c>
      <c r="R14" s="131" t="s">
        <v>141</v>
      </c>
      <c r="S14" s="132" t="s">
        <v>142</v>
      </c>
      <c r="T14" s="131" t="s">
        <v>143</v>
      </c>
      <c r="U14" s="132" t="s">
        <v>144</v>
      </c>
      <c r="V14" s="131" t="s">
        <v>145</v>
      </c>
      <c r="W14" s="132" t="s">
        <v>156</v>
      </c>
      <c r="X14" s="131" t="s">
        <v>157</v>
      </c>
      <c r="Y14" s="132" t="s">
        <v>164</v>
      </c>
      <c r="Z14" s="131" t="s">
        <v>173</v>
      </c>
      <c r="AA14" s="132" t="s">
        <v>174</v>
      </c>
      <c r="AB14" s="131" t="s">
        <v>179</v>
      </c>
      <c r="AC14" s="132" t="s">
        <v>181</v>
      </c>
      <c r="AD14" s="171" t="s">
        <v>266</v>
      </c>
      <c r="AE14" s="207" t="s">
        <v>269</v>
      </c>
      <c r="AF14" s="171" t="s">
        <v>282</v>
      </c>
      <c r="AG14" s="207" t="s">
        <v>282</v>
      </c>
      <c r="AH14" s="171" t="s">
        <v>297</v>
      </c>
      <c r="AI14" s="207" t="s">
        <v>298</v>
      </c>
      <c r="AJ14" s="171" t="s">
        <v>314</v>
      </c>
      <c r="AK14" s="207" t="s">
        <v>315</v>
      </c>
      <c r="AL14" s="171" t="s">
        <v>318</v>
      </c>
      <c r="AM14" s="207" t="s">
        <v>319</v>
      </c>
      <c r="AN14" s="171" t="s">
        <v>326</v>
      </c>
      <c r="AO14" s="207" t="s">
        <v>332</v>
      </c>
      <c r="AP14" s="207" t="s">
        <v>333</v>
      </c>
      <c r="AQ14" s="171" t="s">
        <v>341</v>
      </c>
      <c r="AR14" s="207" t="s">
        <v>351</v>
      </c>
      <c r="AS14" s="171" t="s">
        <v>356</v>
      </c>
      <c r="AT14" s="207" t="s">
        <v>360</v>
      </c>
      <c r="AU14" s="171" t="s">
        <v>362</v>
      </c>
      <c r="AV14" s="207" t="s">
        <v>366</v>
      </c>
      <c r="AW14" s="171" t="s">
        <v>368</v>
      </c>
      <c r="AX14" s="207" t="s">
        <v>375</v>
      </c>
      <c r="AY14" s="171" t="s">
        <v>385</v>
      </c>
      <c r="AZ14" s="207" t="s">
        <v>388</v>
      </c>
    </row>
    <row r="15" spans="1:52" ht="38.25" x14ac:dyDescent="0.2">
      <c r="A15" s="372" t="s">
        <v>373</v>
      </c>
      <c r="B15" s="44">
        <v>1</v>
      </c>
      <c r="C15" s="56">
        <v>1</v>
      </c>
      <c r="D15" s="62">
        <v>1.0448968042441678</v>
      </c>
      <c r="E15" s="35">
        <v>1.0461937752016122</v>
      </c>
      <c r="F15" s="59">
        <v>1.0471409064869666</v>
      </c>
      <c r="G15" s="65">
        <v>1.0611652110300007</v>
      </c>
      <c r="H15" s="62">
        <v>1.1156682771364155</v>
      </c>
      <c r="I15" s="35">
        <v>1.1445857518724893</v>
      </c>
      <c r="J15" s="59">
        <v>1.0751048395726779</v>
      </c>
      <c r="K15" s="65">
        <v>1.0285219992600241</v>
      </c>
      <c r="L15" s="62">
        <v>1.0618083017275928</v>
      </c>
      <c r="M15" s="35">
        <v>1.0728382597732105</v>
      </c>
      <c r="N15" s="59">
        <f t="shared" ref="N15:AA16" si="0">N4/L4</f>
        <v>1.1036319432845239</v>
      </c>
      <c r="O15" s="35">
        <f t="shared" si="0"/>
        <v>1.0810772769385208</v>
      </c>
      <c r="P15" s="59">
        <f t="shared" si="0"/>
        <v>1.0508360349605663</v>
      </c>
      <c r="Q15" s="35">
        <f t="shared" si="0"/>
        <v>1.0858370838787106</v>
      </c>
      <c r="R15" s="139">
        <f t="shared" si="0"/>
        <v>1.0653511422905615</v>
      </c>
      <c r="S15" s="140">
        <f t="shared" si="0"/>
        <v>1.0508926339051585</v>
      </c>
      <c r="T15" s="139">
        <f t="shared" si="0"/>
        <v>1.1073041219337934</v>
      </c>
      <c r="U15" s="140">
        <f t="shared" si="0"/>
        <v>1.1022434977385185</v>
      </c>
      <c r="V15" s="139">
        <f t="shared" si="0"/>
        <v>1.0955413392385704</v>
      </c>
      <c r="W15" s="140">
        <f t="shared" si="0"/>
        <v>1.0369292381446278</v>
      </c>
      <c r="X15" s="161">
        <f t="shared" si="0"/>
        <v>0.99247718540136498</v>
      </c>
      <c r="Y15" s="151">
        <f t="shared" si="0"/>
        <v>0.9885828682565958</v>
      </c>
      <c r="Z15" s="161">
        <f t="shared" si="0"/>
        <v>0.97518731980066331</v>
      </c>
      <c r="AA15" s="151">
        <f t="shared" si="0"/>
        <v>1.0235996766963751</v>
      </c>
      <c r="AB15" s="161">
        <f t="shared" ref="AB15:AE15" si="1">AB4/Z4</f>
        <v>1.0366014915440946</v>
      </c>
      <c r="AC15" s="151">
        <f t="shared" si="1"/>
        <v>0.99978765594888808</v>
      </c>
      <c r="AD15" s="214">
        <f t="shared" si="1"/>
        <v>1.0199807422019618</v>
      </c>
      <c r="AE15" s="215">
        <f t="shared" si="1"/>
        <v>1.0310051573322616</v>
      </c>
      <c r="AF15" s="214">
        <f t="shared" ref="AF15:AK15" si="2">AF4/AD4</f>
        <v>1.0189665274136412</v>
      </c>
      <c r="AG15" s="215">
        <f t="shared" si="2"/>
        <v>1.0412928228440359</v>
      </c>
      <c r="AH15" s="214">
        <f t="shared" si="2"/>
        <v>1.0340824745863606</v>
      </c>
      <c r="AI15" s="215">
        <f t="shared" si="2"/>
        <v>1.0345714256945506</v>
      </c>
      <c r="AJ15" s="214">
        <f t="shared" si="2"/>
        <v>1.0622492722168286</v>
      </c>
      <c r="AK15" s="215">
        <f t="shared" si="2"/>
        <v>1.0654637442033865</v>
      </c>
      <c r="AL15" s="214">
        <f t="shared" ref="AL15:AO16" si="3">AL4/AJ4</f>
        <v>1.0603994765953484</v>
      </c>
      <c r="AM15" s="215">
        <f t="shared" si="3"/>
        <v>1.0340563619327259</v>
      </c>
      <c r="AN15" s="214">
        <f t="shared" si="3"/>
        <v>1.07408160128285</v>
      </c>
      <c r="AO15" s="215">
        <f t="shared" si="3"/>
        <v>0.94919471834390989</v>
      </c>
      <c r="AP15" s="215">
        <f>AP4/AM4</f>
        <v>1.104943276868521</v>
      </c>
      <c r="AQ15" s="214">
        <f>AQ4/AN4</f>
        <v>1.1119173648162004</v>
      </c>
      <c r="AR15" s="215">
        <f t="shared" ref="AR15:AW15" si="4">AR4/AP4</f>
        <v>1.0760793059127391</v>
      </c>
      <c r="AS15" s="214">
        <f t="shared" si="4"/>
        <v>1.0822139020376209</v>
      </c>
      <c r="AT15" s="215">
        <f t="shared" si="4"/>
        <v>1.0701075358940979</v>
      </c>
      <c r="AU15" s="214">
        <f t="shared" si="4"/>
        <v>1.0172041930673916</v>
      </c>
      <c r="AV15" s="370">
        <f t="shared" si="4"/>
        <v>0.99493995751703546</v>
      </c>
      <c r="AW15" s="214">
        <f t="shared" si="4"/>
        <v>1.0523591432056909</v>
      </c>
      <c r="AX15" s="370">
        <f t="shared" ref="AX15:AZ16" si="5">AX4/AV4</f>
        <v>1.0914531522631796</v>
      </c>
      <c r="AY15" s="214">
        <f t="shared" si="5"/>
        <v>1.0818371344529425</v>
      </c>
      <c r="AZ15" s="370">
        <f t="shared" si="5"/>
        <v>1.0760565451163031</v>
      </c>
    </row>
    <row r="16" spans="1:52" ht="25.5" x14ac:dyDescent="0.2">
      <c r="A16" s="41" t="s">
        <v>74</v>
      </c>
      <c r="B16" s="45">
        <v>1</v>
      </c>
      <c r="C16" s="57">
        <v>1</v>
      </c>
      <c r="D16" s="63">
        <v>1.3847451850026378</v>
      </c>
      <c r="E16" s="33">
        <v>1.0168745631009315</v>
      </c>
      <c r="F16" s="60">
        <v>1.0081186513601639</v>
      </c>
      <c r="G16" s="66">
        <v>0.99604048428739056</v>
      </c>
      <c r="H16" s="63">
        <v>0.99703458510223653</v>
      </c>
      <c r="I16" s="33">
        <v>1.1175992987359924</v>
      </c>
      <c r="J16" s="60">
        <v>1.1136656993768201</v>
      </c>
      <c r="K16" s="66">
        <v>0.99778248918140622</v>
      </c>
      <c r="L16" s="63">
        <v>1.06526653950644</v>
      </c>
      <c r="M16" s="33">
        <v>1.0605513776136437</v>
      </c>
      <c r="N16" s="60">
        <f t="shared" si="0"/>
        <v>1.0264462809917356</v>
      </c>
      <c r="O16" s="33">
        <f t="shared" si="0"/>
        <v>1.0278820577291217</v>
      </c>
      <c r="P16" s="60">
        <f t="shared" si="0"/>
        <v>1.0110311798777361</v>
      </c>
      <c r="Q16" s="33">
        <f t="shared" si="0"/>
        <v>1.0102383180324122</v>
      </c>
      <c r="R16" s="141">
        <f t="shared" si="0"/>
        <v>1.2266374646885487</v>
      </c>
      <c r="S16" s="142">
        <f t="shared" si="0"/>
        <v>1.3232759403650902</v>
      </c>
      <c r="T16" s="141">
        <f t="shared" si="0"/>
        <v>1.1468907947343636</v>
      </c>
      <c r="U16" s="142">
        <f t="shared" si="0"/>
        <v>1.0637231463832986</v>
      </c>
      <c r="V16" s="141">
        <f t="shared" si="0"/>
        <v>0.99252043047557326</v>
      </c>
      <c r="W16" s="142">
        <f t="shared" si="0"/>
        <v>0.99908881357217827</v>
      </c>
      <c r="X16" s="162">
        <f t="shared" si="0"/>
        <v>1.0240498440773944</v>
      </c>
      <c r="Y16" s="152">
        <f t="shared" si="0"/>
        <v>1.0353654755679909</v>
      </c>
      <c r="Z16" s="162">
        <f t="shared" si="0"/>
        <v>1.0926961555118138</v>
      </c>
      <c r="AA16" s="152">
        <f t="shared" si="0"/>
        <v>1.0726074243365067</v>
      </c>
      <c r="AB16" s="162">
        <f t="shared" ref="AB16:AH16" si="6">AB5/Z5</f>
        <v>1.0012419007858622</v>
      </c>
      <c r="AC16" s="152">
        <f t="shared" si="6"/>
        <v>0.99945050074764297</v>
      </c>
      <c r="AD16" s="216">
        <f t="shared" si="6"/>
        <v>1.0002916980190826</v>
      </c>
      <c r="AE16" s="217">
        <f t="shared" si="6"/>
        <v>1.0054065002078001</v>
      </c>
      <c r="AF16" s="216">
        <f t="shared" si="6"/>
        <v>1.0018164013074615</v>
      </c>
      <c r="AG16" s="217">
        <f t="shared" si="6"/>
        <v>1.0285952285411946</v>
      </c>
      <c r="AH16" s="216">
        <f t="shared" si="6"/>
        <v>1.087593896538791</v>
      </c>
      <c r="AI16" s="217">
        <f t="shared" ref="AI16" si="7">AI5/AG5</f>
        <v>1.1425422584237681</v>
      </c>
      <c r="AJ16" s="216">
        <f>AJ5/AH5</f>
        <v>1.0607889591923965</v>
      </c>
      <c r="AK16" s="217">
        <f t="shared" ref="AK16" si="8">AK5/AI5</f>
        <v>0.97804695229458982</v>
      </c>
      <c r="AL16" s="216">
        <f t="shared" si="3"/>
        <v>1.0211917418132368</v>
      </c>
      <c r="AM16" s="217">
        <f t="shared" si="3"/>
        <v>1.0217734150804323</v>
      </c>
      <c r="AN16" s="216">
        <f t="shared" si="3"/>
        <v>1.0476970149588258</v>
      </c>
      <c r="AO16" s="217">
        <f t="shared" si="3"/>
        <v>1.0486898934683127</v>
      </c>
      <c r="AP16" s="217">
        <f>AP5/AM5</f>
        <v>1.0486898934683127</v>
      </c>
      <c r="AQ16" s="216">
        <f>AQ5/AN5</f>
        <v>1.0456583168863176</v>
      </c>
      <c r="AR16" s="217">
        <f t="shared" ref="AR16" si="9">AR5/AP5</f>
        <v>1.0495570781206291</v>
      </c>
      <c r="AS16" s="352">
        <f>AS5/AQ5</f>
        <v>1.0492336196654277</v>
      </c>
      <c r="AT16" s="353">
        <f>AT5/AR5</f>
        <v>1.0528771767012661</v>
      </c>
      <c r="AU16" s="352">
        <f>AU5/AS5</f>
        <v>1.1397083792577916</v>
      </c>
      <c r="AV16" s="353">
        <f>AV5/AT5</f>
        <v>1.5684630220841291</v>
      </c>
      <c r="AW16" s="352">
        <f>AW5/AU5</f>
        <v>1.5461526719827747</v>
      </c>
      <c r="AX16" s="353">
        <f t="shared" si="5"/>
        <v>1.118385503534749</v>
      </c>
      <c r="AY16" s="352">
        <f t="shared" si="5"/>
        <v>1.1295345281939615</v>
      </c>
      <c r="AZ16" s="353">
        <f t="shared" si="5"/>
        <v>0.91826708042216676</v>
      </c>
    </row>
    <row r="17" spans="1:52" ht="12.75" x14ac:dyDescent="0.2">
      <c r="A17" s="42" t="s">
        <v>369</v>
      </c>
      <c r="B17" s="45">
        <v>1</v>
      </c>
      <c r="C17" s="57">
        <v>1</v>
      </c>
      <c r="D17" s="63">
        <v>1.1141313751385931</v>
      </c>
      <c r="E17" s="33">
        <v>1.0389205208384626</v>
      </c>
      <c r="F17" s="60">
        <v>1.0372602995481173</v>
      </c>
      <c r="G17" s="66">
        <v>1.0453524592359829</v>
      </c>
      <c r="H17" s="63">
        <v>1.0864736321001518</v>
      </c>
      <c r="I17" s="33">
        <v>1.1383423456348605</v>
      </c>
      <c r="J17" s="60">
        <v>1.0838131297939932</v>
      </c>
      <c r="K17" s="66">
        <v>1.0215399010070119</v>
      </c>
      <c r="L17" s="63">
        <v>1.0626107951326191</v>
      </c>
      <c r="M17" s="33">
        <v>1.0701123514182045</v>
      </c>
      <c r="N17" s="60">
        <f t="shared" ref="N17:W18" si="10">N8/L8</f>
        <v>1.0856760374832664</v>
      </c>
      <c r="O17" s="33">
        <f t="shared" si="10"/>
        <v>1.0693810847406677</v>
      </c>
      <c r="P17" s="60">
        <f t="shared" si="10"/>
        <v>1.0420813060315608</v>
      </c>
      <c r="Q17" s="33">
        <f t="shared" si="10"/>
        <v>1.0698600047440268</v>
      </c>
      <c r="R17" s="141">
        <f t="shared" si="10"/>
        <v>1.0997676769680442</v>
      </c>
      <c r="S17" s="142">
        <f t="shared" si="10"/>
        <v>1.1052502062946048</v>
      </c>
      <c r="T17" s="141">
        <f t="shared" si="10"/>
        <v>1.1167259218226584</v>
      </c>
      <c r="U17" s="142">
        <f t="shared" si="10"/>
        <v>1.093039857867002</v>
      </c>
      <c r="V17" s="141">
        <f t="shared" si="10"/>
        <v>1.0703596000981945</v>
      </c>
      <c r="W17" s="142">
        <f t="shared" si="10"/>
        <v>1.0281305487200951</v>
      </c>
      <c r="X17" s="162">
        <f t="shared" ref="X17:AG18" si="11">X8/V8</f>
        <v>0.99963336522840063</v>
      </c>
      <c r="Y17" s="152">
        <f t="shared" si="11"/>
        <v>0.99915353163647158</v>
      </c>
      <c r="Z17" s="162">
        <f t="shared" si="11"/>
        <v>1.0024721318494982</v>
      </c>
      <c r="AA17" s="152">
        <f t="shared" si="11"/>
        <v>1.0350744473800646</v>
      </c>
      <c r="AB17" s="162">
        <f t="shared" si="11"/>
        <v>1.0276522798808547</v>
      </c>
      <c r="AC17" s="152">
        <f>AC8/AA8</f>
        <v>0.99970585123175726</v>
      </c>
      <c r="AD17" s="216">
        <f t="shared" si="11"/>
        <v>1.0151256776396866</v>
      </c>
      <c r="AE17" s="217">
        <f>AE8/AC8</f>
        <v>1.0247956846241237</v>
      </c>
      <c r="AF17" s="216">
        <f t="shared" si="11"/>
        <v>1.0147993254919565</v>
      </c>
      <c r="AG17" s="217">
        <f t="shared" si="11"/>
        <v>1.038271039055007</v>
      </c>
      <c r="AH17" s="216">
        <f>AH8/AF8</f>
        <v>1.0469185330385355</v>
      </c>
      <c r="AI17" s="217">
        <f t="shared" ref="AI17:AI18" si="12">AI8/AG8</f>
        <v>1.0600269564199527</v>
      </c>
      <c r="AJ17" s="216">
        <f t="shared" ref="AJ17:AO17" si="13">AJ8/AH8</f>
        <v>1.0618853697270945</v>
      </c>
      <c r="AK17" s="217">
        <f t="shared" si="13"/>
        <v>1.0432497869358544</v>
      </c>
      <c r="AL17" s="216">
        <f t="shared" si="13"/>
        <v>1.0506391989128201</v>
      </c>
      <c r="AM17" s="217">
        <f t="shared" si="13"/>
        <v>1.0311301549667913</v>
      </c>
      <c r="AN17" s="216">
        <f t="shared" si="13"/>
        <v>1.0676975788378358</v>
      </c>
      <c r="AO17" s="217">
        <f t="shared" si="13"/>
        <v>0.97268269458634715</v>
      </c>
      <c r="AP17" s="217">
        <f>AP8/AM8</f>
        <v>1.0916634556992155</v>
      </c>
      <c r="AQ17" s="216">
        <f>AQ8/AN8</f>
        <v>1.0961856249763506</v>
      </c>
      <c r="AR17" s="217">
        <f t="shared" ref="AR17:AR18" si="14">AR8/AP8</f>
        <v>1.0700646347359235</v>
      </c>
      <c r="AS17" s="352">
        <f t="shared" ref="AS17:AV18" si="15">AS8/AQ8</f>
        <v>1.0747444003852136</v>
      </c>
      <c r="AT17" s="353">
        <f t="shared" si="15"/>
        <v>1.0662749467027777</v>
      </c>
      <c r="AU17" s="352">
        <f t="shared" si="15"/>
        <v>1.0442908367269548</v>
      </c>
      <c r="AV17" s="353">
        <f>AV8/AT8</f>
        <v>1.1209071162963675</v>
      </c>
      <c r="AW17" s="352">
        <f>AW8/AU8</f>
        <v>1.1715167941396334</v>
      </c>
      <c r="AX17" s="353">
        <f>AX8/AV8</f>
        <v>1.0997303889496948</v>
      </c>
      <c r="AY17" s="352">
        <f>AY8/AW8</f>
        <v>1.0970277385288403</v>
      </c>
      <c r="AZ17" s="353">
        <f>AZ8/AX8</f>
        <v>1.0267397995509089</v>
      </c>
    </row>
    <row r="18" spans="1:52" ht="13.5" thickBot="1" x14ac:dyDescent="0.25">
      <c r="A18" s="47" t="s">
        <v>370</v>
      </c>
      <c r="B18" s="46">
        <v>1</v>
      </c>
      <c r="C18" s="58">
        <v>1</v>
      </c>
      <c r="D18" s="64">
        <v>1.1141313751385931</v>
      </c>
      <c r="E18" s="34">
        <v>1.0389205208384626</v>
      </c>
      <c r="F18" s="61">
        <v>1.0372602995481173</v>
      </c>
      <c r="G18" s="67">
        <v>1.0453524592359829</v>
      </c>
      <c r="H18" s="64">
        <v>1.0795980687986844</v>
      </c>
      <c r="I18" s="34">
        <v>1.1075198135322604</v>
      </c>
      <c r="J18" s="61">
        <v>1.0907155372697235</v>
      </c>
      <c r="K18" s="67">
        <v>1.0499695922939376</v>
      </c>
      <c r="L18" s="64">
        <v>1.0626107951326191</v>
      </c>
      <c r="M18" s="34">
        <v>1.0701123514182045</v>
      </c>
      <c r="N18" s="61">
        <f t="shared" si="10"/>
        <v>1.0656669230111937</v>
      </c>
      <c r="O18" s="34">
        <f t="shared" si="10"/>
        <v>1.0684835387986256</v>
      </c>
      <c r="P18" s="61">
        <f t="shared" si="10"/>
        <v>1.0616475735879138</v>
      </c>
      <c r="Q18" s="34">
        <f t="shared" si="10"/>
        <v>1.0483073033347918</v>
      </c>
      <c r="R18" s="143">
        <f t="shared" si="10"/>
        <v>1.0997676769680442</v>
      </c>
      <c r="S18" s="144">
        <f t="shared" si="10"/>
        <v>1.1289211455225983</v>
      </c>
      <c r="T18" s="143">
        <f t="shared" si="10"/>
        <v>1.1167259218226584</v>
      </c>
      <c r="U18" s="144">
        <f t="shared" si="10"/>
        <v>1.093039857867002</v>
      </c>
      <c r="V18" s="143">
        <f t="shared" si="10"/>
        <v>1.0703596000981945</v>
      </c>
      <c r="W18" s="144">
        <f t="shared" si="10"/>
        <v>1.0281305487200951</v>
      </c>
      <c r="X18" s="163">
        <f t="shared" si="11"/>
        <v>0.99963336522840063</v>
      </c>
      <c r="Y18" s="153">
        <f t="shared" si="11"/>
        <v>0.99915353163647158</v>
      </c>
      <c r="Z18" s="163">
        <f t="shared" si="11"/>
        <v>1.0024721318494982</v>
      </c>
      <c r="AA18" s="153">
        <f t="shared" si="11"/>
        <v>1.0350744473800646</v>
      </c>
      <c r="AB18" s="163">
        <f t="shared" si="11"/>
        <v>1.0276522798808547</v>
      </c>
      <c r="AC18" s="153">
        <f>AC9/AA9</f>
        <v>0.99970585123175726</v>
      </c>
      <c r="AD18" s="218">
        <f t="shared" si="11"/>
        <v>1.0151256776396866</v>
      </c>
      <c r="AE18" s="219">
        <f>AE9/AC9</f>
        <v>1.0247956846241237</v>
      </c>
      <c r="AF18" s="218">
        <f t="shared" si="11"/>
        <v>1.0147993254919565</v>
      </c>
      <c r="AG18" s="219">
        <f t="shared" si="11"/>
        <v>1.038271039055007</v>
      </c>
      <c r="AH18" s="218">
        <f t="shared" ref="AH18" si="16">AH9/AF9</f>
        <v>1.0469185330385355</v>
      </c>
      <c r="AI18" s="219">
        <f t="shared" si="12"/>
        <v>1.0600269564199527</v>
      </c>
      <c r="AJ18" s="218">
        <f t="shared" ref="AJ18" si="17">AJ9/AH9</f>
        <v>1.0618853697270945</v>
      </c>
      <c r="AK18" s="219">
        <f t="shared" ref="AK18" si="18">AK9/AI9</f>
        <v>1.0432497869358544</v>
      </c>
      <c r="AL18" s="218">
        <f t="shared" ref="AL18" si="19">AL9/AJ9</f>
        <v>1.0506391989128201</v>
      </c>
      <c r="AM18" s="219">
        <f t="shared" ref="AM18:AN18" si="20">AM9/AK9</f>
        <v>1.0311301549667913</v>
      </c>
      <c r="AN18" s="218">
        <f t="shared" si="20"/>
        <v>1.0676975788378358</v>
      </c>
      <c r="AO18" s="219">
        <f>AO9/AM9</f>
        <v>0.97268269458634715</v>
      </c>
      <c r="AP18" s="219">
        <f>AP9/AM9</f>
        <v>1.0916634556992155</v>
      </c>
      <c r="AQ18" s="218">
        <f>AQ9/AN9</f>
        <v>1.0961856249763506</v>
      </c>
      <c r="AR18" s="219">
        <f t="shared" si="14"/>
        <v>1.0700646347359235</v>
      </c>
      <c r="AS18" s="354">
        <f t="shared" si="15"/>
        <v>1.0747444003852136</v>
      </c>
      <c r="AT18" s="355">
        <f t="shared" si="15"/>
        <v>1.0662749467027777</v>
      </c>
      <c r="AU18" s="354">
        <f t="shared" si="15"/>
        <v>1.0442908367269548</v>
      </c>
      <c r="AV18" s="355">
        <f t="shared" si="15"/>
        <v>1.1209071162963675</v>
      </c>
      <c r="AW18" s="354">
        <f>AW9/AU9</f>
        <v>1.1715167941396334</v>
      </c>
      <c r="AX18" s="355">
        <f>AX9/AV9</f>
        <v>1.0997303889496948</v>
      </c>
      <c r="AY18" s="354">
        <f>AY9/AW9</f>
        <v>1.0970277385288403</v>
      </c>
      <c r="AZ18" s="355">
        <f>AZ9/AX9</f>
        <v>1.0267397995509089</v>
      </c>
    </row>
    <row r="19" spans="1:52" s="17" customFormat="1" ht="12.75" x14ac:dyDescent="0.2">
      <c r="B19" s="16"/>
      <c r="C19" s="16"/>
      <c r="D19" s="16"/>
      <c r="E19" s="16"/>
      <c r="F19" s="16"/>
      <c r="G19" s="16"/>
      <c r="H19" s="16"/>
      <c r="I19" s="16"/>
      <c r="J19" s="16"/>
      <c r="Y19" s="149"/>
    </row>
    <row r="20" spans="1:52" ht="12.75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Y20" s="150"/>
    </row>
    <row r="21" spans="1:52" s="24" customFormat="1" ht="15.75" x14ac:dyDescent="0.25">
      <c r="A21" s="6" t="s">
        <v>178</v>
      </c>
      <c r="B21" s="18"/>
      <c r="C21" s="18"/>
      <c r="D21" s="18"/>
      <c r="E21" s="18"/>
      <c r="F21" s="18"/>
      <c r="G21" s="18"/>
      <c r="H21" s="18"/>
      <c r="I21" s="22"/>
      <c r="J21" s="23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04"/>
      <c r="Y21" s="154"/>
    </row>
    <row r="22" spans="1:52" s="24" customFormat="1" ht="7.5" customHeight="1" thickBot="1" x14ac:dyDescent="0.3">
      <c r="A22" s="8"/>
      <c r="B22" s="18"/>
      <c r="C22" s="18"/>
      <c r="D22" s="18"/>
      <c r="E22" s="18"/>
      <c r="F22" s="18"/>
      <c r="G22" s="18"/>
      <c r="H22" s="18"/>
      <c r="I22" s="22"/>
      <c r="J22" s="23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Y22" s="154"/>
    </row>
    <row r="23" spans="1:52" s="24" customFormat="1" ht="15" thickBot="1" x14ac:dyDescent="0.25">
      <c r="A23" s="40" t="s">
        <v>61</v>
      </c>
      <c r="B23" s="36" t="s">
        <v>125</v>
      </c>
      <c r="C23" s="51" t="s">
        <v>126</v>
      </c>
      <c r="D23" s="55" t="s">
        <v>127</v>
      </c>
      <c r="E23" s="32" t="s">
        <v>128</v>
      </c>
      <c r="F23" s="36" t="s">
        <v>129</v>
      </c>
      <c r="G23" s="51" t="s">
        <v>130</v>
      </c>
      <c r="H23" s="55" t="s">
        <v>131</v>
      </c>
      <c r="I23" s="32" t="s">
        <v>132</v>
      </c>
      <c r="J23" s="36" t="s">
        <v>133</v>
      </c>
      <c r="K23" s="51" t="s">
        <v>134</v>
      </c>
      <c r="L23" s="55" t="s">
        <v>135</v>
      </c>
      <c r="M23" s="32" t="s">
        <v>136</v>
      </c>
      <c r="N23" s="36" t="s">
        <v>137</v>
      </c>
      <c r="O23" s="32" t="s">
        <v>138</v>
      </c>
      <c r="P23" s="36" t="s">
        <v>139</v>
      </c>
      <c r="Q23" s="32" t="s">
        <v>140</v>
      </c>
      <c r="R23" s="36" t="s">
        <v>141</v>
      </c>
      <c r="S23" s="32" t="s">
        <v>142</v>
      </c>
      <c r="T23" s="36" t="s">
        <v>143</v>
      </c>
      <c r="U23" s="32" t="s">
        <v>144</v>
      </c>
      <c r="V23" s="131" t="s">
        <v>145</v>
      </c>
      <c r="W23" s="132" t="s">
        <v>156</v>
      </c>
      <c r="X23" s="131" t="s">
        <v>157</v>
      </c>
      <c r="Y23" s="132" t="s">
        <v>164</v>
      </c>
      <c r="Z23" s="131" t="s">
        <v>173</v>
      </c>
      <c r="AA23" s="132" t="s">
        <v>174</v>
      </c>
      <c r="AB23" s="131" t="s">
        <v>179</v>
      </c>
      <c r="AC23" s="132" t="s">
        <v>181</v>
      </c>
      <c r="AD23" s="171" t="s">
        <v>266</v>
      </c>
      <c r="AE23" s="207" t="s">
        <v>269</v>
      </c>
      <c r="AF23" s="171" t="s">
        <v>282</v>
      </c>
      <c r="AG23" s="207" t="s">
        <v>282</v>
      </c>
      <c r="AH23" s="171" t="s">
        <v>297</v>
      </c>
      <c r="AI23" s="207" t="s">
        <v>298</v>
      </c>
      <c r="AJ23" s="171" t="s">
        <v>314</v>
      </c>
      <c r="AK23" s="207" t="s">
        <v>315</v>
      </c>
      <c r="AL23" s="171" t="s">
        <v>318</v>
      </c>
      <c r="AM23" s="207" t="s">
        <v>319</v>
      </c>
      <c r="AN23" s="171" t="s">
        <v>326</v>
      </c>
      <c r="AO23" s="207" t="s">
        <v>332</v>
      </c>
      <c r="AP23" s="207" t="s">
        <v>333</v>
      </c>
      <c r="AQ23" s="171" t="s">
        <v>341</v>
      </c>
      <c r="AR23" s="207" t="s">
        <v>351</v>
      </c>
      <c r="AS23" s="171" t="s">
        <v>356</v>
      </c>
      <c r="AT23" s="207" t="s">
        <v>360</v>
      </c>
      <c r="AU23" s="171" t="s">
        <v>362</v>
      </c>
      <c r="AV23" s="207" t="s">
        <v>366</v>
      </c>
      <c r="AW23" s="171" t="s">
        <v>368</v>
      </c>
      <c r="AX23" s="207" t="s">
        <v>375</v>
      </c>
      <c r="AY23" s="171" t="s">
        <v>385</v>
      </c>
      <c r="AZ23" s="207" t="s">
        <v>388</v>
      </c>
    </row>
    <row r="24" spans="1:52" s="24" customFormat="1" ht="51" x14ac:dyDescent="0.2">
      <c r="A24" s="48" t="s">
        <v>372</v>
      </c>
      <c r="B24" s="37">
        <v>8118.8309452202229</v>
      </c>
      <c r="C24" s="52">
        <v>8640.1546666726717</v>
      </c>
      <c r="D24" s="29">
        <v>8783.5852320252397</v>
      </c>
      <c r="E24" s="31">
        <v>9364.4492398321345</v>
      </c>
      <c r="F24" s="37">
        <v>9386.4764316225319</v>
      </c>
      <c r="G24" s="52">
        <v>9965.1456956475613</v>
      </c>
      <c r="H24" s="29">
        <v>10476.682748935196</v>
      </c>
      <c r="I24" s="31">
        <v>11413.719861119102</v>
      </c>
      <c r="J24" s="37">
        <v>11231.398996207838</v>
      </c>
      <c r="K24" s="52">
        <v>11755.17766650347</v>
      </c>
      <c r="L24" s="29">
        <v>11997.264473186024</v>
      </c>
      <c r="M24" s="31">
        <v>12623.018023043362</v>
      </c>
      <c r="N24" s="37">
        <v>13401.968332467921</v>
      </c>
      <c r="O24" s="31">
        <v>13777.979139641182</v>
      </c>
      <c r="P24" s="37">
        <v>14105.154615037356</v>
      </c>
      <c r="Q24" s="31">
        <v>15016.049062513379</v>
      </c>
      <c r="R24" s="37">
        <v>15082.257468969363</v>
      </c>
      <c r="S24" s="31">
        <v>15785.985465264666</v>
      </c>
      <c r="T24" s="37">
        <v>16488.212265828977</v>
      </c>
      <c r="U24" s="31">
        <v>17166.13511034246</v>
      </c>
      <c r="V24" s="133">
        <v>17808.151343716298</v>
      </c>
      <c r="W24" s="134">
        <v>17704.942085167459</v>
      </c>
      <c r="X24" s="155">
        <v>18232.682707761298</v>
      </c>
      <c r="Y24" s="156">
        <v>18321.893425795348</v>
      </c>
      <c r="Z24" s="155">
        <v>18316.395375297678</v>
      </c>
      <c r="AA24" s="156">
        <v>18798.341257620395</v>
      </c>
      <c r="AB24" s="155">
        <v>18931.801874460991</v>
      </c>
      <c r="AC24" s="156">
        <v>18711.05045736934</v>
      </c>
      <c r="AD24" s="208">
        <v>19304.351723245745</v>
      </c>
      <c r="AE24" s="209">
        <v>19463.12847032124</v>
      </c>
      <c r="AF24" s="208">
        <v>19693.632980355651</v>
      </c>
      <c r="AG24" s="209">
        <v>20253.156396557122</v>
      </c>
      <c r="AH24" s="208">
        <v>20309.097834037944</v>
      </c>
      <c r="AI24" s="209">
        <v>20755.410076238095</v>
      </c>
      <c r="AJ24" s="208">
        <v>21171.192859022056</v>
      </c>
      <c r="AK24" s="209">
        <v>21743.057431855173</v>
      </c>
      <c r="AL24" s="208">
        <v>22111.163216956247</v>
      </c>
      <c r="AM24" s="209">
        <v>22131.66190545513</v>
      </c>
      <c r="AN24" s="208">
        <v>23315.23</v>
      </c>
      <c r="AO24" s="209">
        <v>20660.356779736267</v>
      </c>
      <c r="AP24" s="209">
        <v>24050.410184860913</v>
      </c>
      <c r="AQ24" s="208">
        <v>25500.620352972113</v>
      </c>
      <c r="AR24" s="209">
        <v>25553.727536415197</v>
      </c>
      <c r="AS24" s="208">
        <v>27356.44</v>
      </c>
      <c r="AT24" s="209">
        <v>27253.16</v>
      </c>
      <c r="AU24" s="208">
        <v>27996.830836741436</v>
      </c>
      <c r="AV24" s="369">
        <v>27753.573368293528</v>
      </c>
      <c r="AW24" s="208">
        <v>29762.244674715686</v>
      </c>
      <c r="AX24" s="369">
        <v>29956.280049543591</v>
      </c>
      <c r="AY24" s="208">
        <v>31661.030061688958</v>
      </c>
      <c r="AZ24" s="369">
        <v>31133.678685257721</v>
      </c>
    </row>
    <row r="25" spans="1:52" s="24" customFormat="1" ht="38.25" x14ac:dyDescent="0.2">
      <c r="A25" s="49" t="s">
        <v>77</v>
      </c>
      <c r="B25" s="38">
        <v>1722</v>
      </c>
      <c r="C25" s="53">
        <v>2352</v>
      </c>
      <c r="D25" s="25">
        <v>2352</v>
      </c>
      <c r="E25" s="26">
        <v>2352</v>
      </c>
      <c r="F25" s="38">
        <v>2353.7639505176794</v>
      </c>
      <c r="G25" s="53">
        <v>2353.2365773232855</v>
      </c>
      <c r="H25" s="25">
        <v>2353.8070330807227</v>
      </c>
      <c r="I25" s="26">
        <v>2635.917748530213</v>
      </c>
      <c r="J25" s="38">
        <v>2635.8819373680699</v>
      </c>
      <c r="K25" s="53">
        <v>2635.2002951009476</v>
      </c>
      <c r="L25" s="25">
        <v>2803.0935330335606</v>
      </c>
      <c r="M25" s="26">
        <v>2802.6121056380935</v>
      </c>
      <c r="N25" s="38">
        <v>2856</v>
      </c>
      <c r="O25" s="26">
        <v>2856</v>
      </c>
      <c r="P25" s="38">
        <v>2886</v>
      </c>
      <c r="Q25" s="26">
        <v>2886</v>
      </c>
      <c r="R25" s="38">
        <v>3542.5929754279591</v>
      </c>
      <c r="S25" s="26">
        <v>3817.0347270611505</v>
      </c>
      <c r="T25" s="38">
        <v>4081.4465990744316</v>
      </c>
      <c r="U25" s="26">
        <v>4082.3520544533299</v>
      </c>
      <c r="V25" s="135">
        <v>4064.5344543320648</v>
      </c>
      <c r="W25" s="136">
        <v>4064.2884403216267</v>
      </c>
      <c r="X25" s="157">
        <v>4063.0717853314345</v>
      </c>
      <c r="Y25" s="158">
        <v>4062.9149374567528</v>
      </c>
      <c r="Z25" s="157">
        <v>4338.6339995795597</v>
      </c>
      <c r="AA25" s="158">
        <v>4338.5327630122301</v>
      </c>
      <c r="AB25" s="157">
        <v>4338.6622361229574</v>
      </c>
      <c r="AC25" s="158">
        <v>4338.662656255704</v>
      </c>
      <c r="AD25" s="210">
        <v>4339.0298039797599</v>
      </c>
      <c r="AE25" s="211">
        <v>4338.1859555066721</v>
      </c>
      <c r="AF25" s="210">
        <v>4338.0244555215013</v>
      </c>
      <c r="AG25" s="211">
        <v>4465.6780852836937</v>
      </c>
      <c r="AH25" s="210">
        <v>4722.0149491185466</v>
      </c>
      <c r="AI25" s="211">
        <v>5128.4996156846837</v>
      </c>
      <c r="AJ25" s="210">
        <v>5070.0049426336182</v>
      </c>
      <c r="AK25" s="211">
        <v>5070.0000861431345</v>
      </c>
      <c r="AL25" s="210">
        <v>5220.0000330678367</v>
      </c>
      <c r="AM25" s="211">
        <v>5220.0000735426429</v>
      </c>
      <c r="AN25" s="210">
        <v>5520</v>
      </c>
      <c r="AO25" s="211">
        <v>5520</v>
      </c>
      <c r="AP25" s="211">
        <v>5520</v>
      </c>
      <c r="AQ25" s="210">
        <v>5814</v>
      </c>
      <c r="AR25" s="211">
        <v>5814</v>
      </c>
      <c r="AS25" s="348">
        <v>6108</v>
      </c>
      <c r="AT25" s="349">
        <v>6108</v>
      </c>
      <c r="AU25" s="348">
        <v>6904.2677156217896</v>
      </c>
      <c r="AV25" s="349">
        <v>9402</v>
      </c>
      <c r="AW25" s="348">
        <v>10602</v>
      </c>
      <c r="AX25" s="349">
        <v>10602</v>
      </c>
      <c r="AY25" s="348">
        <v>11802</v>
      </c>
      <c r="AZ25" s="349">
        <v>9407.5823811895862</v>
      </c>
    </row>
    <row r="26" spans="1:52" s="24" customFormat="1" ht="39" thickBot="1" x14ac:dyDescent="0.25">
      <c r="A26" s="50" t="s">
        <v>371</v>
      </c>
      <c r="B26" s="39">
        <v>4621.4277893403059</v>
      </c>
      <c r="C26" s="54">
        <v>5194.8129948201185</v>
      </c>
      <c r="D26" s="27">
        <v>5190.0421504849319</v>
      </c>
      <c r="E26" s="28">
        <v>5432.0494299504626</v>
      </c>
      <c r="F26" s="39">
        <v>5409.187487342565</v>
      </c>
      <c r="G26" s="54">
        <v>5699.7484796088766</v>
      </c>
      <c r="H26" s="27">
        <v>5887.9708657511037</v>
      </c>
      <c r="I26" s="28">
        <v>6498.415454461905</v>
      </c>
      <c r="J26" s="39">
        <v>6393.4077588593991</v>
      </c>
      <c r="K26" s="54">
        <v>6649.5978559024134</v>
      </c>
      <c r="L26" s="27">
        <v>6804.8847710830487</v>
      </c>
      <c r="M26" s="28">
        <v>7129.8793105001778</v>
      </c>
      <c r="N26" s="39">
        <v>7396.6344454989003</v>
      </c>
      <c r="O26" s="28">
        <v>7620.7803691234776</v>
      </c>
      <c r="P26" s="39">
        <v>7711.0585171011617</v>
      </c>
      <c r="Q26" s="28">
        <v>8167.2852634841356</v>
      </c>
      <c r="R26" s="39">
        <v>8495.721508653136</v>
      </c>
      <c r="S26" s="28">
        <v>9024.6746615703414</v>
      </c>
      <c r="T26" s="39">
        <v>9459.5257971118481</v>
      </c>
      <c r="U26" s="28">
        <v>9836.0830961493921</v>
      </c>
      <c r="V26" s="137">
        <v>10081.558812668367</v>
      </c>
      <c r="W26" s="138">
        <v>10069.078041237935</v>
      </c>
      <c r="X26" s="159">
        <v>10074.666624541767</v>
      </c>
      <c r="Y26" s="160">
        <v>10057.405843733604</v>
      </c>
      <c r="Z26" s="159">
        <v>10089.543541990179</v>
      </c>
      <c r="AA26" s="160">
        <v>10393.495203911012</v>
      </c>
      <c r="AB26" s="159">
        <v>10348.648118464444</v>
      </c>
      <c r="AC26" s="160">
        <v>10374.591803447969</v>
      </c>
      <c r="AD26" s="212">
        <v>10502.617989885259</v>
      </c>
      <c r="AE26" s="213">
        <v>10637.261862246027</v>
      </c>
      <c r="AF26" s="212">
        <v>10650.372641094313</v>
      </c>
      <c r="AG26" s="213">
        <v>11046.224572013894</v>
      </c>
      <c r="AH26" s="212">
        <v>11143.067192644792</v>
      </c>
      <c r="AI26" s="213">
        <v>11697.747865098076</v>
      </c>
      <c r="AJ26" s="212">
        <v>11823.721423723435</v>
      </c>
      <c r="AK26" s="213">
        <v>12191.590071803625</v>
      </c>
      <c r="AL26" s="212">
        <v>12401.459637521893</v>
      </c>
      <c r="AM26" s="213">
        <v>12540.462644264488</v>
      </c>
      <c r="AN26" s="212">
        <v>13206.67</v>
      </c>
      <c r="AO26" s="213">
        <v>12166.762248184092</v>
      </c>
      <c r="AP26" s="213">
        <v>13655.028298999237</v>
      </c>
      <c r="AQ26" s="212">
        <v>14432.484278142827</v>
      </c>
      <c r="AR26" s="213">
        <v>14558.839313010167</v>
      </c>
      <c r="AS26" s="350">
        <v>15462.71</v>
      </c>
      <c r="AT26" s="351">
        <v>15481.6</v>
      </c>
      <c r="AU26" s="350">
        <v>16116.020161224757</v>
      </c>
      <c r="AV26" s="351">
        <v>17347.287719994863</v>
      </c>
      <c r="AW26" s="350">
        <v>18889.898521088755</v>
      </c>
      <c r="AX26" s="351">
        <v>19073.561113925654</v>
      </c>
      <c r="AY26" s="350">
        <v>20403.061037780022</v>
      </c>
      <c r="AZ26" s="351">
        <v>18919.942970935881</v>
      </c>
    </row>
    <row r="27" spans="1:52" ht="12.75" x14ac:dyDescent="0.2">
      <c r="W27" s="17"/>
      <c r="AF27" s="18" t="s">
        <v>316</v>
      </c>
    </row>
    <row r="28" spans="1:52" ht="12.75" x14ac:dyDescent="0.2">
      <c r="A28" s="96" t="s">
        <v>180</v>
      </c>
      <c r="W28" s="17"/>
      <c r="AH28" s="18" t="s">
        <v>317</v>
      </c>
    </row>
    <row r="34" spans="35:42" ht="17.100000000000001" customHeight="1" x14ac:dyDescent="0.2">
      <c r="AI34" s="264"/>
      <c r="AK34" s="264"/>
      <c r="AL34" s="264"/>
      <c r="AP34" s="17"/>
    </row>
    <row r="35" spans="35:42" ht="17.100000000000001" customHeight="1" x14ac:dyDescent="0.2">
      <c r="AI35" s="264"/>
      <c r="AK35" s="264"/>
      <c r="AL35" s="264"/>
      <c r="AP35" s="17"/>
    </row>
    <row r="36" spans="35:42" ht="17.100000000000001" customHeight="1" x14ac:dyDescent="0.2">
      <c r="AI36" s="264"/>
      <c r="AK36" s="264"/>
      <c r="AL36" s="264"/>
      <c r="AP36" s="17"/>
    </row>
  </sheetData>
  <phoneticPr fontId="0" type="noConversion"/>
  <printOptions horizontalCentered="1"/>
  <pageMargins left="0.19685039370078741" right="0.19685039370078741" top="0.78740157480314965" bottom="0.59055118110236227" header="0.51181102362204722" footer="0.51181102362204722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zoomScale="75" workbookViewId="0"/>
  </sheetViews>
  <sheetFormatPr defaultRowHeight="12.75" x14ac:dyDescent="0.2"/>
  <cols>
    <col min="11" max="11" width="3.28515625" customWidth="1"/>
  </cols>
  <sheetData>
    <row r="1" spans="1:1" ht="18" x14ac:dyDescent="0.25">
      <c r="A1" s="9" t="s">
        <v>51</v>
      </c>
    </row>
    <row r="2" spans="1:1" ht="9.75" customHeight="1" x14ac:dyDescent="0.25">
      <c r="A2" s="9"/>
    </row>
  </sheetData>
  <phoneticPr fontId="0" type="noConversion"/>
  <printOptions horizontalCentered="1"/>
  <pageMargins left="0.39370078740157483" right="0.39370078740157483" top="0.51181102362204722" bottom="0.39370078740157483" header="0.51181102362204722" footer="0.51181102362204722"/>
  <pageSetup paperSize="9" scale="75" fitToHeight="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29"/>
  <sheetViews>
    <sheetView workbookViewId="0"/>
  </sheetViews>
  <sheetFormatPr defaultRowHeight="12.75" x14ac:dyDescent="0.2"/>
  <sheetData>
    <row r="1" spans="1:1" ht="15.75" x14ac:dyDescent="0.25">
      <c r="A1" s="6" t="s">
        <v>42</v>
      </c>
    </row>
    <row r="29" spans="1:1" ht="15.75" x14ac:dyDescent="0.25">
      <c r="A29" s="6" t="s">
        <v>163</v>
      </c>
    </row>
  </sheetData>
  <pageMargins left="0.19685039370078741" right="0.19685039370078741" top="0.98425196850393704" bottom="0.3937007874015748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32"/>
  <sheetViews>
    <sheetView workbookViewId="0"/>
  </sheetViews>
  <sheetFormatPr defaultRowHeight="12.75" x14ac:dyDescent="0.2"/>
  <sheetData>
    <row r="1" spans="1:1" ht="18" x14ac:dyDescent="0.25">
      <c r="A1" s="97" t="s">
        <v>116</v>
      </c>
    </row>
    <row r="30" spans="2:3" x14ac:dyDescent="0.2">
      <c r="B30" s="98"/>
      <c r="C30" s="96" t="s">
        <v>117</v>
      </c>
    </row>
    <row r="31" spans="2:3" ht="5.25" customHeight="1" x14ac:dyDescent="0.2">
      <c r="C31" s="96"/>
    </row>
    <row r="32" spans="2:3" x14ac:dyDescent="0.2">
      <c r="B32" s="403"/>
      <c r="C32" s="96" t="s">
        <v>324</v>
      </c>
    </row>
  </sheetData>
  <phoneticPr fontId="15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Y185"/>
  <sheetViews>
    <sheetView topLeftCell="AJ1" zoomScale="80" zoomScaleNormal="80" workbookViewId="0">
      <selection activeCell="Z156" sqref="Z156"/>
    </sheetView>
  </sheetViews>
  <sheetFormatPr defaultColWidth="14.140625" defaultRowHeight="12.75" x14ac:dyDescent="0.2"/>
  <cols>
    <col min="1" max="1" width="19.42578125" style="1" customWidth="1"/>
    <col min="2" max="9" width="14.140625" style="1" customWidth="1"/>
    <col min="10" max="11" width="14.5703125" style="1" customWidth="1"/>
    <col min="12" max="17" width="14.140625" style="1"/>
    <col min="18" max="18" width="14.140625" style="1" customWidth="1"/>
    <col min="19" max="20" width="14.140625" style="1"/>
    <col min="21" max="21" width="15.85546875" style="1" bestFit="1" customWidth="1"/>
    <col min="22" max="16384" width="14.140625" style="1"/>
  </cols>
  <sheetData>
    <row r="1" spans="1:51" ht="15.75" x14ac:dyDescent="0.25">
      <c r="A1" s="79" t="s">
        <v>88</v>
      </c>
    </row>
    <row r="2" spans="1:51" s="4" customFormat="1" x14ac:dyDescent="0.2">
      <c r="B2" s="113" t="s">
        <v>62</v>
      </c>
      <c r="C2" s="113" t="s">
        <v>63</v>
      </c>
      <c r="D2" s="113" t="s">
        <v>64</v>
      </c>
      <c r="E2" s="113" t="s">
        <v>65</v>
      </c>
      <c r="F2" s="113" t="s">
        <v>66</v>
      </c>
      <c r="G2" s="113" t="s">
        <v>67</v>
      </c>
      <c r="H2" s="113" t="s">
        <v>68</v>
      </c>
      <c r="I2" s="113" t="s">
        <v>69</v>
      </c>
      <c r="J2" s="113" t="s">
        <v>76</v>
      </c>
      <c r="K2" s="113" t="s">
        <v>70</v>
      </c>
      <c r="L2" s="113" t="s">
        <v>71</v>
      </c>
      <c r="M2" s="113" t="s">
        <v>72</v>
      </c>
      <c r="N2" s="113" t="s">
        <v>73</v>
      </c>
      <c r="O2" s="113" t="s">
        <v>86</v>
      </c>
      <c r="P2" s="113" t="s">
        <v>119</v>
      </c>
      <c r="Q2" s="113" t="s">
        <v>148</v>
      </c>
      <c r="R2" s="113" t="s">
        <v>149</v>
      </c>
      <c r="S2" s="113" t="s">
        <v>150</v>
      </c>
      <c r="T2" s="113" t="s">
        <v>151</v>
      </c>
      <c r="U2" s="113" t="s">
        <v>152</v>
      </c>
      <c r="V2" s="113" t="s">
        <v>159</v>
      </c>
      <c r="W2" s="113" t="s">
        <v>160</v>
      </c>
      <c r="X2" s="113" t="s">
        <v>161</v>
      </c>
      <c r="Y2" s="113" t="s">
        <v>167</v>
      </c>
      <c r="Z2" s="113" t="s">
        <v>170</v>
      </c>
      <c r="AA2" s="113" t="s">
        <v>176</v>
      </c>
      <c r="AB2" s="113" t="s">
        <v>183</v>
      </c>
      <c r="AC2" s="113" t="s">
        <v>184</v>
      </c>
      <c r="AD2" s="113" t="s">
        <v>267</v>
      </c>
      <c r="AE2" s="113" t="s">
        <v>271</v>
      </c>
      <c r="AF2" s="113" t="s">
        <v>283</v>
      </c>
      <c r="AG2" s="113" t="s">
        <v>286</v>
      </c>
      <c r="AH2" s="113" t="s">
        <v>296</v>
      </c>
      <c r="AI2" s="113" t="s">
        <v>300</v>
      </c>
      <c r="AJ2" s="113" t="s">
        <v>309</v>
      </c>
      <c r="AK2" s="113" t="s">
        <v>310</v>
      </c>
      <c r="AL2" s="113" t="s">
        <v>321</v>
      </c>
      <c r="AM2" s="113" t="s">
        <v>322</v>
      </c>
      <c r="AN2" s="113" t="s">
        <v>325</v>
      </c>
      <c r="AO2" s="113" t="s">
        <v>329</v>
      </c>
      <c r="AP2" s="113" t="s">
        <v>350</v>
      </c>
      <c r="AQ2" s="113" t="s">
        <v>353</v>
      </c>
      <c r="AR2" s="113" t="s">
        <v>355</v>
      </c>
      <c r="AS2" s="113" t="s">
        <v>357</v>
      </c>
      <c r="AT2" s="113" t="s">
        <v>361</v>
      </c>
      <c r="AU2" s="113" t="s">
        <v>363</v>
      </c>
      <c r="AV2" s="113" t="s">
        <v>374</v>
      </c>
      <c r="AW2" s="113" t="s">
        <v>382</v>
      </c>
      <c r="AX2" s="113" t="s">
        <v>386</v>
      </c>
      <c r="AY2" s="113" t="s">
        <v>391</v>
      </c>
    </row>
    <row r="3" spans="1:51" x14ac:dyDescent="0.2">
      <c r="A3" s="1" t="s">
        <v>15</v>
      </c>
      <c r="B3" s="1">
        <f>'Tabulka 5'!C7</f>
        <v>11349724.820350604</v>
      </c>
      <c r="C3" s="1">
        <f>'Tabulka 5'!D7</f>
        <v>11697099.05164041</v>
      </c>
      <c r="D3" s="1">
        <f>'Tabulka 5'!E7</f>
        <v>12601824.445282718</v>
      </c>
      <c r="E3" s="1">
        <f>'Tabulka 5'!F7</f>
        <v>11619063.554717282</v>
      </c>
      <c r="F3" s="1">
        <f>'Tabulka 5'!G7</f>
        <v>13039109.766514177</v>
      </c>
      <c r="G3" s="1">
        <f>'Tabulka 5'!H7</f>
        <v>12385529.103485823</v>
      </c>
      <c r="H3" s="1">
        <f>'Tabulka 5'!I7</f>
        <v>13760028</v>
      </c>
      <c r="I3" s="1">
        <f>'Tabulka 5'!J7</f>
        <v>13854060.289000001</v>
      </c>
      <c r="J3" s="1">
        <f>'Tabulka 5'!K7</f>
        <v>15628246</v>
      </c>
      <c r="K3" s="1">
        <f>'Tabulka 5'!L7</f>
        <v>15426327</v>
      </c>
      <c r="L3" s="1">
        <f>'Tabulka 5'!M7</f>
        <v>17133365</v>
      </c>
      <c r="M3" s="1">
        <f>'Tabulka 5'!N7</f>
        <v>16851993.740555927</v>
      </c>
      <c r="N3" s="1">
        <f>'Tabulka 5'!O7</f>
        <v>18454053.190650001</v>
      </c>
      <c r="O3" s="1">
        <f>'Tabulka 5'!P7</f>
        <v>17804573.491099998</v>
      </c>
      <c r="P3" s="1">
        <f>'Tabulka 5'!Q7</f>
        <v>19437948</v>
      </c>
      <c r="Q3" s="1">
        <f>'Tabulka 5'!R7</f>
        <v>18336726.297899999</v>
      </c>
      <c r="R3" s="1">
        <f>'Tabulka 5'!S7</f>
        <v>20502232</v>
      </c>
      <c r="S3" s="1">
        <f>'Tabulka 5'!T7</f>
        <v>19095994</v>
      </c>
      <c r="T3" s="1">
        <f>'Tabulka 5'!U7</f>
        <v>21479496</v>
      </c>
      <c r="U3" s="1">
        <f>'Tabulka 5'!V7</f>
        <v>21951013</v>
      </c>
      <c r="V3" s="1">
        <f>'Tabulka 5'!W7</f>
        <v>24388577.454420999</v>
      </c>
      <c r="W3" s="1">
        <f>'Tabulka 5'!X7</f>
        <v>23787285.545579001</v>
      </c>
      <c r="X3" s="1">
        <f>'Tabulka 5'!Y7</f>
        <v>27430617</v>
      </c>
      <c r="Y3" s="1">
        <f>'Tabulka 5'!Z7</f>
        <v>26602675</v>
      </c>
      <c r="Z3" s="1">
        <f>'Tabulka 5'!AA7</f>
        <v>27871500</v>
      </c>
      <c r="AA3" s="1">
        <f>'Tabulka 5'!AB7</f>
        <v>27777562</v>
      </c>
      <c r="AB3" s="1">
        <f>'Tabulka 5'!AC7</f>
        <v>29145340</v>
      </c>
      <c r="AC3" s="1">
        <f>'Tabulka 5'!AD7</f>
        <v>28864765</v>
      </c>
      <c r="AD3" s="1">
        <f>'Tabulka 5'!AE7</f>
        <v>29109635</v>
      </c>
      <c r="AE3" s="1">
        <f>'Tabulka 5'!AF7</f>
        <v>29651099</v>
      </c>
      <c r="AF3" s="1">
        <f>'Tabulka 5'!AG7</f>
        <v>29249640</v>
      </c>
      <c r="AG3" s="1">
        <f>'Tabulka 5'!AH7</f>
        <v>30809329</v>
      </c>
      <c r="AH3" s="1">
        <f>'Tabulka 5'!AI7</f>
        <v>30709007</v>
      </c>
      <c r="AI3" s="1">
        <f>'Tabulka 5'!AJ7</f>
        <v>31944930</v>
      </c>
      <c r="AJ3" s="1">
        <f>'Tabulka 5'!AK7</f>
        <v>32067009</v>
      </c>
      <c r="AK3" s="1">
        <f>'Tabulka 5'!AL7</f>
        <v>32764587</v>
      </c>
      <c r="AL3" s="1">
        <f>'Tabulka 5'!AM7</f>
        <v>33857058</v>
      </c>
      <c r="AM3" s="1">
        <f>'Tabulka 5'!AN7</f>
        <v>35241812</v>
      </c>
      <c r="AN3" s="1">
        <f>'Tabulka 5'!AO7</f>
        <v>35248304</v>
      </c>
      <c r="AO3" s="1">
        <f>'Tabulka 5'!AP7</f>
        <v>36968369</v>
      </c>
      <c r="AP3" s="1">
        <f>'Tabulka 5'!AQ7</f>
        <v>36350988.078419998</v>
      </c>
      <c r="AQ3" s="1">
        <f>'Tabulka 5'!AR7</f>
        <v>38737960.255320005</v>
      </c>
      <c r="AR3" s="1">
        <f>'Tabulka 5'!AS7</f>
        <v>39099176.869999997</v>
      </c>
      <c r="AS3" s="1">
        <f>'Tabulka 5'!AT7</f>
        <v>43928761.961910002</v>
      </c>
      <c r="AT3" s="1">
        <f>'Tabulka 5'!AU7</f>
        <v>42487537.270999998</v>
      </c>
      <c r="AU3" s="1">
        <f>'Tabulka 5'!AW7</f>
        <v>58114154.729000002</v>
      </c>
      <c r="AV3" s="1">
        <f>'Tabulka 5'!AX7</f>
        <v>53220696.892020009</v>
      </c>
      <c r="AW3" s="1">
        <f>'Tabulka 5'!AY7</f>
        <v>56224943.537859991</v>
      </c>
      <c r="AX3" s="1">
        <f>'Tabulka 5'!AZ7</f>
        <v>56425482.319999993</v>
      </c>
      <c r="AY3" s="1">
        <f>'Tabulka 5'!BA7</f>
        <v>57817375.711430006</v>
      </c>
    </row>
    <row r="4" spans="1:51" x14ac:dyDescent="0.2">
      <c r="A4" s="1" t="s">
        <v>16</v>
      </c>
      <c r="B4" s="1">
        <f>'Tabulka 5'!C33</f>
        <v>23779408.375524055</v>
      </c>
      <c r="C4" s="1">
        <f>'Tabulka 5'!D33</f>
        <v>24499319.245689061</v>
      </c>
      <c r="D4" s="1">
        <f>'Tabulka 5'!E33</f>
        <v>25584326.93875619</v>
      </c>
      <c r="E4" s="1">
        <f>'Tabulka 5'!F33</f>
        <v>25620741.06124381</v>
      </c>
      <c r="F4" s="1">
        <f>'Tabulka 5'!G33</f>
        <v>26239019.86961041</v>
      </c>
      <c r="G4" s="1">
        <f>'Tabulka 5'!H33</f>
        <v>26105173.550389588</v>
      </c>
      <c r="H4" s="1">
        <f>'Tabulka 5'!I33</f>
        <v>27502556.654452492</v>
      </c>
      <c r="I4" s="1">
        <f>'Tabulka 5'!J33</f>
        <v>31683070.416999999</v>
      </c>
      <c r="J4" s="1">
        <f>'Tabulka 5'!K33</f>
        <v>32926870</v>
      </c>
      <c r="K4" s="1">
        <f>'Tabulka 5'!L33</f>
        <v>33154291</v>
      </c>
      <c r="L4" s="1">
        <f>'Tabulka 5'!M33</f>
        <v>34794262</v>
      </c>
      <c r="M4" s="1">
        <f>'Tabulka 5'!N33</f>
        <v>33106812.345929999</v>
      </c>
      <c r="N4" s="1">
        <f>'Tabulka 5'!O33</f>
        <v>35936952.571029998</v>
      </c>
      <c r="O4" s="1">
        <f>'Tabulka 5'!P33</f>
        <v>36280756.390830003</v>
      </c>
      <c r="P4" s="1">
        <f>'Tabulka 5'!Q33</f>
        <v>37936852</v>
      </c>
      <c r="Q4" s="1">
        <f>'Tabulka 5'!R33</f>
        <v>38260916.943360001</v>
      </c>
      <c r="R4" s="1">
        <f>'Tabulka 5'!S33</f>
        <v>41884819</v>
      </c>
      <c r="S4" s="1">
        <f>'Tabulka 5'!T33</f>
        <v>41803081</v>
      </c>
      <c r="T4" s="1">
        <f>'Tabulka 5'!U33</f>
        <v>45194655</v>
      </c>
      <c r="U4" s="1">
        <f>'Tabulka 5'!V33</f>
        <v>47183297</v>
      </c>
      <c r="V4" s="1">
        <f>'Tabulka 5'!W33</f>
        <v>47531304.529849999</v>
      </c>
      <c r="W4" s="1">
        <f>'Tabulka 5'!X33</f>
        <v>51677763.470150001</v>
      </c>
      <c r="X4" s="1">
        <f>'Tabulka 5'!Y33</f>
        <v>51925820</v>
      </c>
      <c r="Y4" s="1">
        <f>'Tabulka 5'!Z33</f>
        <v>55450974</v>
      </c>
      <c r="Z4" s="1">
        <f>'Tabulka 5'!AA33</f>
        <v>54044390</v>
      </c>
      <c r="AA4" s="1">
        <f>'Tabulka 5'!AB33</f>
        <v>57958096</v>
      </c>
      <c r="AB4" s="1">
        <f>'Tabulka 5'!AC33</f>
        <v>55374535</v>
      </c>
      <c r="AC4" s="1">
        <f>'Tabulka 5'!AD33</f>
        <v>57666178</v>
      </c>
      <c r="AD4" s="1">
        <f>'Tabulka 5'!AE33</f>
        <v>55767166</v>
      </c>
      <c r="AE4" s="1">
        <f>'Tabulka 5'!AF33</f>
        <v>57998535</v>
      </c>
      <c r="AF4" s="1">
        <f>'Tabulka 5'!AG33</f>
        <v>54559665</v>
      </c>
      <c r="AG4" s="1">
        <f>'Tabulka 5'!AH33</f>
        <v>58182293</v>
      </c>
      <c r="AH4" s="1">
        <f>'Tabulka 5'!AI33</f>
        <v>59314076</v>
      </c>
      <c r="AI4" s="1">
        <f>'Tabulka 5'!AJ33</f>
        <v>63235089</v>
      </c>
      <c r="AJ4" s="1">
        <f>'Tabulka 5'!AK33</f>
        <v>62309242</v>
      </c>
      <c r="AK4" s="1">
        <f>'Tabulka 5'!AL33</f>
        <v>65142346.000000007</v>
      </c>
      <c r="AL4" s="1">
        <f>'Tabulka 5'!AM33</f>
        <v>64932393</v>
      </c>
      <c r="AM4" s="1">
        <f>'Tabulka 5'!AN33</f>
        <v>68097001</v>
      </c>
      <c r="AN4" s="1">
        <f>'Tabulka 5'!AO33</f>
        <v>69913591</v>
      </c>
      <c r="AO4" s="1">
        <f>'Tabulka 5'!AP33</f>
        <v>72596147</v>
      </c>
      <c r="AP4" s="1">
        <f>'Tabulka 5'!AQ33</f>
        <v>76294005.392729983</v>
      </c>
      <c r="AQ4" s="1">
        <f>'Tabulka 5'!AR33</f>
        <v>79102106.582320005</v>
      </c>
      <c r="AR4" s="1">
        <f>'Tabulka 5'!AS33</f>
        <v>83046630.732149988</v>
      </c>
      <c r="AS4" s="1">
        <f>'Tabulka 5'!AT33</f>
        <v>87179315.031658232</v>
      </c>
      <c r="AT4" s="1">
        <f>'Tabulka 5'!AU33</f>
        <v>90594189.398415253</v>
      </c>
      <c r="AU4" s="1">
        <f>'Tabulka 5'!AW33</f>
        <v>107163907.60158473</v>
      </c>
      <c r="AV4" s="1">
        <f>'Tabulka 5'!AX33</f>
        <v>95055236.001170009</v>
      </c>
      <c r="AW4" s="1">
        <f>'Tabulka 5'!AY33</f>
        <v>133941459.87777001</v>
      </c>
      <c r="AX4" s="1">
        <f>'Tabulka 5'!AZ33</f>
        <v>111694276.25999999</v>
      </c>
      <c r="AY4" s="1">
        <f>'Tabulka 5'!BA33</f>
        <v>127683530.38420001</v>
      </c>
    </row>
    <row r="5" spans="1:51" x14ac:dyDescent="0.2">
      <c r="A5" s="1" t="s">
        <v>50</v>
      </c>
      <c r="B5" s="1">
        <f>'Tabulka 5'!C53+'Tabulka 5'!C59</f>
        <v>12414250.003422782</v>
      </c>
      <c r="C5" s="1">
        <f>'Tabulka 5'!D53+'Tabulka 5'!D59</f>
        <v>12718836.780290022</v>
      </c>
      <c r="D5" s="1">
        <f>'Tabulka 5'!E53+'Tabulka 5'!E59</f>
        <v>13701335.15071178</v>
      </c>
      <c r="E5" s="1">
        <f>'Tabulka 5'!F53+'Tabulka 5'!F59</f>
        <v>13429706.84928822</v>
      </c>
      <c r="F5" s="1">
        <f>'Tabulka 5'!G53+'Tabulka 5'!G59</f>
        <v>13803854.455869926</v>
      </c>
      <c r="G5" s="1">
        <f>'Tabulka 5'!H53+'Tabulka 5'!H59</f>
        <v>13627211.144130075</v>
      </c>
      <c r="H5" s="1">
        <f>'Tabulka 5'!I53+'Tabulka 5'!I59</f>
        <v>14947190.212667577</v>
      </c>
      <c r="I5" s="1">
        <f>'Tabulka 5'!J53+'Tabulka 5'!J59</f>
        <v>15082004.938000001</v>
      </c>
      <c r="J5" s="1">
        <f>'Tabulka 5'!K53+'Tabulka 5'!K59</f>
        <v>16628416</v>
      </c>
      <c r="K5" s="1">
        <f>'Tabulka 5'!L53+'Tabulka 5'!L59</f>
        <v>16131198</v>
      </c>
      <c r="L5" s="1">
        <f>'Tabulka 5'!M53+'Tabulka 5'!M59</f>
        <v>18114411</v>
      </c>
      <c r="M5" s="1">
        <f>'Tabulka 5'!N53+'Tabulka 5'!N59</f>
        <v>18099740.654260002</v>
      </c>
      <c r="N5" s="1">
        <f>'Tabulka 5'!O53+'Tabulka 5'!O59</f>
        <v>19819928.822210003</v>
      </c>
      <c r="O5" s="1">
        <f>'Tabulka 5'!P53+'Tabulka 5'!P59</f>
        <v>20175047.398390003</v>
      </c>
      <c r="P5" s="1">
        <f>'Tabulka 5'!Q53+'Tabulka 5'!Q59</f>
        <v>21211491</v>
      </c>
      <c r="Q5" s="1">
        <f>'Tabulka 5'!R53+'Tabulka 5'!R59</f>
        <v>20350727.052129999</v>
      </c>
      <c r="R5" s="1">
        <f>'Tabulka 5'!S53+'Tabulka 5'!S59</f>
        <v>20407712</v>
      </c>
      <c r="S5" s="1">
        <f>'Tabulka 5'!T53+'Tabulka 5'!T59</f>
        <v>18032309</v>
      </c>
      <c r="T5" s="1">
        <f>'Tabulka 5'!U53+'Tabulka 5'!U59</f>
        <v>19056748</v>
      </c>
      <c r="U5" s="1">
        <f>'Tabulka 5'!V53+'Tabulka 5'!V59</f>
        <v>19679288</v>
      </c>
      <c r="V5" s="1">
        <f>'Tabulka 5'!W53+'Tabulka 5'!W59</f>
        <v>18574492</v>
      </c>
      <c r="W5" s="1">
        <f>'Tabulka 5'!X53+'Tabulka 5'!X59</f>
        <v>19823692</v>
      </c>
      <c r="X5" s="1">
        <f>'Tabulka 5'!Y53+'Tabulka 5'!Y59</f>
        <v>21419067</v>
      </c>
      <c r="Y5" s="1">
        <f>'Tabulka 5'!Z53+'Tabulka 5'!Z59</f>
        <v>21042091</v>
      </c>
      <c r="Z5" s="1">
        <f>'Tabulka 5'!AA53+'Tabulka 5'!AA59</f>
        <v>20553087</v>
      </c>
      <c r="AA5" s="1">
        <f>'Tabulka 5'!AB53+'Tabulka 5'!AB59</f>
        <v>19728582</v>
      </c>
      <c r="AB5" s="1">
        <f>'Tabulka 5'!AC53+'Tabulka 5'!AC59</f>
        <v>20648463</v>
      </c>
      <c r="AC5" s="1">
        <f>'Tabulka 5'!AD53+'Tabulka 5'!AD59</f>
        <v>19781687</v>
      </c>
      <c r="AD5" s="1">
        <f>'Tabulka 5'!AE53+'Tabulka 5'!AE59</f>
        <v>21765700</v>
      </c>
      <c r="AE5" s="1">
        <f>'Tabulka 5'!AF53+'Tabulka 5'!AF59</f>
        <v>20556526</v>
      </c>
      <c r="AF5" s="1">
        <f>'Tabulka 5'!AG53+'Tabulka 5'!AG59</f>
        <v>21010942</v>
      </c>
      <c r="AG5" s="1">
        <f>'Tabulka 5'!AH53+'Tabulka 5'!AH59</f>
        <v>19680838</v>
      </c>
      <c r="AH5" s="1">
        <f>'Tabulka 5'!AI53+'Tabulka 5'!AI59</f>
        <v>20322326</v>
      </c>
      <c r="AI5" s="1">
        <f>'Tabulka 5'!AJ53+'Tabulka 5'!AJ59</f>
        <v>19974566</v>
      </c>
      <c r="AJ5" s="1">
        <f>'Tabulka 5'!AK53+'Tabulka 5'!AK59</f>
        <v>20868586</v>
      </c>
      <c r="AK5" s="1">
        <f>'Tabulka 5'!AL53+'Tabulka 5'!AL59</f>
        <v>19820450</v>
      </c>
      <c r="AL5" s="1">
        <f>'Tabulka 5'!AM53+'Tabulka 5'!AM59</f>
        <v>21362604</v>
      </c>
      <c r="AM5" s="1">
        <f>'Tabulka 5'!AN53+'Tabulka 5'!AN59</f>
        <v>20442441</v>
      </c>
      <c r="AN5" s="1">
        <f>'Tabulka 5'!AO53+'Tabulka 5'!AO59</f>
        <v>21868443</v>
      </c>
      <c r="AO5" s="1">
        <f>'Tabulka 5'!AP53+'Tabulka 5'!AP59</f>
        <v>20902917</v>
      </c>
      <c r="AP5" s="1">
        <f>'Tabulka 5'!AQ53+'Tabulka 5'!AQ59</f>
        <v>22360984.205990002</v>
      </c>
      <c r="AQ5" s="1">
        <f>'Tabulka 5'!AR53+'Tabulka 5'!AR59</f>
        <v>21730926.085919999</v>
      </c>
      <c r="AR5" s="1">
        <f>'Tabulka 5'!AS53+'Tabulka 5'!AS59</f>
        <v>23521480.060000002</v>
      </c>
      <c r="AS5" s="1">
        <f>'Tabulka 5'!AT53+'Tabulka 5'!AT59</f>
        <v>22643274.092639998</v>
      </c>
      <c r="AT5" s="1">
        <f>'Tabulka 5'!AU53+'Tabulka 5'!AU59</f>
        <v>23299016.68</v>
      </c>
      <c r="AU5" s="1">
        <f>'Tabulka 5'!AW53+'Tabulka 5'!AW59</f>
        <v>23788379.609990001</v>
      </c>
      <c r="AV5" s="1">
        <f>'Tabulka 5'!AX53+'Tabulka 5'!AX59</f>
        <v>23946028.036989998</v>
      </c>
      <c r="AW5" s="1">
        <f>'Tabulka 5'!AY53+'Tabulka 5'!AY59</f>
        <v>23780032.806029998</v>
      </c>
      <c r="AX5" s="1">
        <f>'Tabulka 5'!AZ53+'Tabulka 5'!AZ59</f>
        <v>25813508.010000002</v>
      </c>
      <c r="AY5" s="1">
        <f>'Tabulka 5'!BA53+'Tabulka 5'!BA59</f>
        <v>25753931.881360002</v>
      </c>
    </row>
    <row r="6" spans="1:51" x14ac:dyDescent="0.2">
      <c r="A6" s="1" t="s">
        <v>17</v>
      </c>
      <c r="B6" s="1">
        <f>'Tabulka 5'!C48+'Tabulka 5'!C49</f>
        <v>1143421.4763959867</v>
      </c>
      <c r="C6" s="1">
        <f>'Tabulka 5'!D48+'Tabulka 5'!D49</f>
        <v>1499832.5236040133</v>
      </c>
      <c r="D6" s="1">
        <f>'Tabulka 5'!E48+'Tabulka 5'!E49</f>
        <v>1151516.9490701279</v>
      </c>
      <c r="E6" s="1">
        <f>'Tabulka 5'!F48+'Tabulka 5'!F49</f>
        <v>1475341.0509298719</v>
      </c>
      <c r="F6" s="1">
        <f>'Tabulka 5'!G48+'Tabulka 5'!G49</f>
        <v>1189186.0668941231</v>
      </c>
      <c r="G6" s="1">
        <f>'Tabulka 5'!H48+'Tabulka 5'!H49</f>
        <v>1450248.013105877</v>
      </c>
      <c r="H6" s="1">
        <f>'Tabulka 5'!I48+'Tabulka 5'!I49</f>
        <v>1264817.9140775432</v>
      </c>
      <c r="I6" s="1">
        <f>'Tabulka 5'!J48+'Tabulka 5'!J49</f>
        <v>1649718.7169999999</v>
      </c>
      <c r="J6" s="1">
        <f>'Tabulka 5'!K48+'Tabulka 5'!K49</f>
        <v>1390891</v>
      </c>
      <c r="K6" s="1">
        <f>'Tabulka 5'!L48+'Tabulka 5'!L49</f>
        <v>1755232</v>
      </c>
      <c r="L6" s="1">
        <f>'Tabulka 5'!M48+'Tabulka 5'!M49</f>
        <v>1478793</v>
      </c>
      <c r="M6" s="1">
        <f>'Tabulka 5'!N48+'Tabulka 5'!N49</f>
        <v>1925898.2848</v>
      </c>
      <c r="N6" s="1">
        <f>'Tabulka 5'!O48+'Tabulka 5'!O49</f>
        <v>1522142.7627399999</v>
      </c>
      <c r="O6" s="1">
        <f>'Tabulka 5'!P48+'Tabulka 5'!P49</f>
        <v>1894399.65114</v>
      </c>
      <c r="P6" s="1">
        <f>'Tabulka 5'!Q48+'Tabulka 5'!Q49</f>
        <v>1410228</v>
      </c>
      <c r="Q6" s="1">
        <f>'Tabulka 5'!R48+'Tabulka 5'!R49</f>
        <v>1741327.0490000001</v>
      </c>
      <c r="R6" s="1">
        <f>'Tabulka 5'!S48+'Tabulka 5'!S49</f>
        <v>1258015</v>
      </c>
      <c r="S6" s="1">
        <f>'Tabulka 5'!T48+'Tabulka 5'!T49</f>
        <v>1581466</v>
      </c>
      <c r="T6" s="1">
        <f>'Tabulka 5'!U48+'Tabulka 5'!U49</f>
        <v>1249759</v>
      </c>
      <c r="U6" s="1">
        <f>'Tabulka 5'!V48+'Tabulka 5'!V49</f>
        <v>1785565</v>
      </c>
      <c r="V6" s="1">
        <f>'Tabulka 5'!W48+'Tabulka 5'!W49</f>
        <v>1251453.0915300001</v>
      </c>
      <c r="W6" s="1">
        <f>'Tabulka 5'!X48+'Tabulka 5'!X49</f>
        <v>1648928.9084699999</v>
      </c>
      <c r="X6" s="1">
        <f>'Tabulka 5'!Y48+'Tabulka 5'!Y49</f>
        <v>1330552</v>
      </c>
      <c r="Y6" s="1">
        <f>'Tabulka 5'!Z48+'Tabulka 5'!Z49</f>
        <v>1903050</v>
      </c>
      <c r="Z6" s="1">
        <f>'Tabulka 5'!AA48+'Tabulka 5'!AA49</f>
        <v>1352659</v>
      </c>
      <c r="AA6" s="1">
        <f>'Tabulka 5'!AB48+'Tabulka 5'!AB49</f>
        <v>1893781</v>
      </c>
      <c r="AB6" s="1">
        <f>'Tabulka 5'!AC48+'Tabulka 5'!AC49</f>
        <v>1319971</v>
      </c>
      <c r="AC6" s="1">
        <f>'Tabulka 5'!AD48+'Tabulka 5'!AD49</f>
        <v>1693140</v>
      </c>
      <c r="AD6" s="1">
        <f>'Tabulka 5'!AE48+'Tabulka 5'!AE49</f>
        <v>1105386</v>
      </c>
      <c r="AE6" s="1">
        <f>'Tabulka 5'!AF48+'Tabulka 5'!AF49</f>
        <v>1440711</v>
      </c>
      <c r="AF6" s="1">
        <f>'Tabulka 5'!AG48+'Tabulka 5'!AG49</f>
        <v>648759</v>
      </c>
      <c r="AG6" s="1">
        <f>'Tabulka 5'!AH48+'Tabulka 5'!AH49</f>
        <v>951245</v>
      </c>
      <c r="AH6" s="1">
        <f>'Tabulka 5'!AI48+'Tabulka 5'!AI49</f>
        <v>919196</v>
      </c>
      <c r="AI6" s="1">
        <f>'Tabulka 5'!AJ48+'Tabulka 5'!AJ49</f>
        <v>1554375</v>
      </c>
      <c r="AJ6" s="1">
        <f>'Tabulka 5'!AK48+'Tabulka 5'!AK49</f>
        <v>1199102</v>
      </c>
      <c r="AK6" s="1">
        <f>'Tabulka 5'!AL48+'Tabulka 5'!AL49</f>
        <v>1712099</v>
      </c>
      <c r="AL6" s="1">
        <f>'Tabulka 5'!AM48+'Tabulka 5'!AM49</f>
        <v>1418872</v>
      </c>
      <c r="AM6" s="1">
        <f>'Tabulka 5'!AN48+'Tabulka 5'!AN49</f>
        <v>1784933</v>
      </c>
      <c r="AN6" s="1">
        <f>'Tabulka 5'!AO48+'Tabulka 5'!AO49</f>
        <v>1479220</v>
      </c>
      <c r="AO6" s="1">
        <f>'Tabulka 5'!AP48+'Tabulka 5'!AP49</f>
        <v>1838547</v>
      </c>
      <c r="AP6" s="1">
        <f>'Tabulka 5'!AQ48+'Tabulka 5'!AQ49</f>
        <v>1534186.15723</v>
      </c>
      <c r="AQ6" s="1">
        <f>'Tabulka 5'!AR48+'Tabulka 5'!AR49</f>
        <v>1884893.32274</v>
      </c>
      <c r="AR6" s="1">
        <f>'Tabulka 5'!AS48+'Tabulka 5'!AS49</f>
        <v>1657464.87</v>
      </c>
      <c r="AS6" s="1">
        <f>'Tabulka 5'!AT48+'Tabulka 5'!AT49</f>
        <v>2017866.0707600003</v>
      </c>
      <c r="AT6" s="1">
        <f>'Tabulka 5'!AU48+'Tabulka 5'!AU49</f>
        <v>1298315.1260000002</v>
      </c>
      <c r="AU6" s="1">
        <f>'Tabulka 5'!AW48+'Tabulka 5'!AW49</f>
        <v>2093206.8739999996</v>
      </c>
      <c r="AV6" s="1">
        <f>'Tabulka 5'!AX48+'Tabulka 5'!AX49</f>
        <v>1219858.3792299998</v>
      </c>
      <c r="AW6" s="1">
        <f>'Tabulka 5'!AY48+'Tabulka 5'!AY49</f>
        <v>2464119.7723600003</v>
      </c>
      <c r="AX6" s="1">
        <f>'Tabulka 5'!AZ48+'Tabulka 5'!AZ49</f>
        <v>1534948.49</v>
      </c>
      <c r="AY6" s="1">
        <f>'Tabulka 5'!BA48+'Tabulka 5'!BA49</f>
        <v>2560602.3735700003</v>
      </c>
    </row>
    <row r="7" spans="1:51" x14ac:dyDescent="0.2">
      <c r="A7" s="1" t="s">
        <v>18</v>
      </c>
      <c r="B7" s="1">
        <f>'Tabulka 5'!C51+'Tabulka 5'!C52</f>
        <v>755236.94602880417</v>
      </c>
      <c r="C7" s="1">
        <f>'Tabulka 5'!D51+'Tabulka 5'!D52</f>
        <v>815816.97393211152</v>
      </c>
      <c r="D7" s="1">
        <f>'Tabulka 5'!E51+'Tabulka 5'!E52</f>
        <v>880572.10422332038</v>
      </c>
      <c r="E7" s="1">
        <f>'Tabulka 5'!F51+'Tabulka 5'!F52</f>
        <v>891979.89577667962</v>
      </c>
      <c r="F7" s="1">
        <f>'Tabulka 5'!G51+'Tabulka 5'!G52</f>
        <v>875858.60657201498</v>
      </c>
      <c r="G7" s="1">
        <f>'Tabulka 5'!H51+'Tabulka 5'!H52</f>
        <v>905116.95342798508</v>
      </c>
      <c r="H7" s="1">
        <f>'Tabulka 5'!I51+'Tabulka 5'!I52</f>
        <v>926308.68736909772</v>
      </c>
      <c r="I7" s="1">
        <f>'Tabulka 5'!J51+'Tabulka 5'!J52</f>
        <v>973881.28899999999</v>
      </c>
      <c r="J7" s="1">
        <f>'Tabulka 5'!K51+'Tabulka 5'!K52</f>
        <v>991279</v>
      </c>
      <c r="K7" s="1">
        <f>'Tabulka 5'!L51+'Tabulka 5'!L52</f>
        <v>1049014</v>
      </c>
      <c r="L7" s="1">
        <f>'Tabulka 5'!M51+'Tabulka 5'!M52</f>
        <v>1084136</v>
      </c>
      <c r="M7" s="1">
        <f>'Tabulka 5'!N51+'Tabulka 5'!N52</f>
        <v>886468.77692000009</v>
      </c>
      <c r="N7" s="1">
        <f>'Tabulka 5'!O51+'Tabulka 5'!O52</f>
        <v>1086221.3128</v>
      </c>
      <c r="O7" s="1">
        <f>'Tabulka 5'!P51+'Tabulka 5'!P52</f>
        <v>1130639.64405</v>
      </c>
      <c r="P7" s="1">
        <f>'Tabulka 5'!Q51+'Tabulka 5'!Q52</f>
        <v>1143096</v>
      </c>
      <c r="Q7" s="1">
        <f>'Tabulka 5'!R51+'Tabulka 5'!R52</f>
        <v>1038267.0766199999</v>
      </c>
      <c r="R7" s="1">
        <f>'Tabulka 5'!S51+'Tabulka 5'!S52</f>
        <v>1192399</v>
      </c>
      <c r="S7" s="1">
        <f>'Tabulka 5'!T51+'Tabulka 5'!T52</f>
        <v>1159213</v>
      </c>
      <c r="T7" s="1">
        <f>'Tabulka 5'!U51+'Tabulka 5'!U52</f>
        <v>1185062</v>
      </c>
      <c r="U7" s="1">
        <f>'Tabulka 5'!V51+'Tabulka 5'!V52</f>
        <v>1517284</v>
      </c>
      <c r="V7" s="1">
        <f>'Tabulka 5'!W51+'Tabulka 5'!W52</f>
        <v>1440950.08427</v>
      </c>
      <c r="W7" s="1">
        <f>'Tabulka 5'!X51+'Tabulka 5'!X52</f>
        <v>1460563.91573</v>
      </c>
      <c r="X7" s="1">
        <f>'Tabulka 5'!Y51+'Tabulka 5'!Y52</f>
        <v>1514502</v>
      </c>
      <c r="Y7" s="1">
        <f>'Tabulka 5'!Z51+'Tabulka 5'!Z52</f>
        <v>1513422</v>
      </c>
      <c r="Z7" s="1">
        <f>'Tabulka 5'!AA51+'Tabulka 5'!AA52</f>
        <v>1591386</v>
      </c>
      <c r="AA7" s="1">
        <f>'Tabulka 5'!AB51+'Tabulka 5'!AB52</f>
        <v>1584300</v>
      </c>
      <c r="AB7" s="1">
        <f>'Tabulka 5'!AC51+'Tabulka 5'!AC52</f>
        <v>1569905</v>
      </c>
      <c r="AC7" s="1">
        <f>'Tabulka 5'!AD51+'Tabulka 5'!AD52</f>
        <v>1629638</v>
      </c>
      <c r="AD7" s="1">
        <f>'Tabulka 5'!AE51+'Tabulka 5'!AE52</f>
        <v>1678403</v>
      </c>
      <c r="AE7" s="1">
        <f>'Tabulka 5'!AF51+'Tabulka 5'!AF52</f>
        <v>1677205</v>
      </c>
      <c r="AF7" s="1">
        <f>'Tabulka 5'!AG51+'Tabulka 5'!AG52</f>
        <v>1783196</v>
      </c>
      <c r="AG7" s="1">
        <f>'Tabulka 5'!AH51+'Tabulka 5'!AH52</f>
        <v>1862407</v>
      </c>
      <c r="AH7" s="1">
        <f>'Tabulka 5'!AI51+'Tabulka 5'!AI52</f>
        <v>1821653</v>
      </c>
      <c r="AI7" s="1">
        <f>'Tabulka 5'!AJ51+'Tabulka 5'!AJ52</f>
        <v>1953149</v>
      </c>
      <c r="AJ7" s="1">
        <f>'Tabulka 5'!AK51+'Tabulka 5'!AK52</f>
        <v>1937407</v>
      </c>
      <c r="AK7" s="1">
        <f>'Tabulka 5'!AL51+'Tabulka 5'!AL52</f>
        <v>2073171</v>
      </c>
      <c r="AL7" s="1">
        <f>'Tabulka 5'!AM51+'Tabulka 5'!AM52</f>
        <v>2017531</v>
      </c>
      <c r="AM7" s="1">
        <f>'Tabulka 5'!AN51+'Tabulka 5'!AN52</f>
        <v>2127124</v>
      </c>
      <c r="AN7" s="1">
        <f>'Tabulka 5'!AO51+'Tabulka 5'!AO52</f>
        <v>2100480</v>
      </c>
      <c r="AO7" s="1">
        <f>'Tabulka 5'!AP51+'Tabulka 5'!AP52</f>
        <v>2118001</v>
      </c>
      <c r="AP7" s="1">
        <f>'Tabulka 5'!AQ51+'Tabulka 5'!AQ52</f>
        <v>2156335.21673</v>
      </c>
      <c r="AQ7" s="1">
        <f>'Tabulka 5'!AR51+'Tabulka 5'!AR52</f>
        <v>2231840.1527199997</v>
      </c>
      <c r="AR7" s="1">
        <f>'Tabulka 5'!AS51+'Tabulka 5'!AS52</f>
        <v>2316793.8158499999</v>
      </c>
      <c r="AS7" s="1">
        <f>'Tabulka 5'!AT51+'Tabulka 5'!AT52</f>
        <v>2362255.3868499999</v>
      </c>
      <c r="AT7" s="1">
        <f>'Tabulka 5'!AU51+'Tabulka 5'!AU52</f>
        <v>2405389.34</v>
      </c>
      <c r="AU7" s="1">
        <f>'Tabulka 5'!AW51+'Tabulka 5'!AW52</f>
        <v>3384144.66</v>
      </c>
      <c r="AV7" s="1">
        <f>'Tabulka 5'!AX51+'Tabulka 5'!AX52</f>
        <v>3443417.8179500001</v>
      </c>
      <c r="AW7" s="1">
        <f>'Tabulka 5'!AY51+'Tabulka 5'!AY52</f>
        <v>3065112.11986</v>
      </c>
      <c r="AX7" s="1">
        <f>'Tabulka 5'!AZ51+'Tabulka 5'!AZ52</f>
        <v>3069370.42</v>
      </c>
      <c r="AY7" s="1">
        <f>'Tabulka 5'!BA51+'Tabulka 5'!BA52</f>
        <v>3217780.6921999999</v>
      </c>
    </row>
    <row r="11" spans="1:51" ht="15.75" x14ac:dyDescent="0.25">
      <c r="A11" s="79" t="s">
        <v>89</v>
      </c>
    </row>
    <row r="12" spans="1:51" s="4" customFormat="1" x14ac:dyDescent="0.2">
      <c r="B12" s="170" t="str">
        <f t="shared" ref="B12:Q12" si="0">B2</f>
        <v>1/1998</v>
      </c>
      <c r="C12" s="170" t="str">
        <f t="shared" si="0"/>
        <v>2/1998</v>
      </c>
      <c r="D12" s="170" t="str">
        <f t="shared" si="0"/>
        <v>1/1999</v>
      </c>
      <c r="E12" s="170" t="str">
        <f t="shared" si="0"/>
        <v>2/1999</v>
      </c>
      <c r="F12" s="170" t="str">
        <f t="shared" si="0"/>
        <v>1/2000</v>
      </c>
      <c r="G12" s="170" t="str">
        <f t="shared" si="0"/>
        <v>2/2000</v>
      </c>
      <c r="H12" s="170" t="str">
        <f t="shared" si="0"/>
        <v>1/2001</v>
      </c>
      <c r="I12" s="170" t="str">
        <f t="shared" si="0"/>
        <v>2/2001</v>
      </c>
      <c r="J12" s="170" t="str">
        <f t="shared" si="0"/>
        <v>1/2002</v>
      </c>
      <c r="K12" s="170" t="str">
        <f t="shared" si="0"/>
        <v>2/2002</v>
      </c>
      <c r="L12" s="170" t="str">
        <f t="shared" si="0"/>
        <v>1/2003</v>
      </c>
      <c r="M12" s="170" t="str">
        <f t="shared" si="0"/>
        <v>2/2003</v>
      </c>
      <c r="N12" s="170" t="str">
        <f t="shared" si="0"/>
        <v>1/2004</v>
      </c>
      <c r="O12" s="170" t="str">
        <f t="shared" si="0"/>
        <v>2/2004</v>
      </c>
      <c r="P12" s="170" t="str">
        <f t="shared" si="0"/>
        <v>1/2005</v>
      </c>
      <c r="Q12" s="170" t="str">
        <f t="shared" si="0"/>
        <v>2/2005</v>
      </c>
      <c r="R12" s="170" t="str">
        <f>R2</f>
        <v>1/2006</v>
      </c>
      <c r="S12" s="170" t="str">
        <f>S2</f>
        <v>2/2006</v>
      </c>
      <c r="T12" s="170" t="str">
        <f>T2</f>
        <v>1/2007</v>
      </c>
      <c r="U12" s="170" t="str">
        <f>U2</f>
        <v>2/2007</v>
      </c>
      <c r="V12" s="170" t="s">
        <v>159</v>
      </c>
      <c r="W12" s="170" t="s">
        <v>160</v>
      </c>
      <c r="X12" s="170" t="s">
        <v>161</v>
      </c>
      <c r="Y12" s="170" t="s">
        <v>167</v>
      </c>
      <c r="Z12" s="170" t="s">
        <v>170</v>
      </c>
      <c r="AA12" s="170" t="s">
        <v>176</v>
      </c>
      <c r="AB12" s="170" t="s">
        <v>183</v>
      </c>
      <c r="AC12" s="170" t="s">
        <v>184</v>
      </c>
      <c r="AD12" s="170" t="s">
        <v>267</v>
      </c>
      <c r="AE12" s="170" t="s">
        <v>271</v>
      </c>
      <c r="AF12" s="170" t="s">
        <v>283</v>
      </c>
      <c r="AG12" s="170" t="s">
        <v>286</v>
      </c>
      <c r="AH12" s="170" t="s">
        <v>296</v>
      </c>
      <c r="AI12" s="170" t="s">
        <v>300</v>
      </c>
      <c r="AJ12" s="170" t="s">
        <v>309</v>
      </c>
      <c r="AK12" s="170" t="s">
        <v>310</v>
      </c>
      <c r="AL12" s="170" t="s">
        <v>321</v>
      </c>
      <c r="AM12" s="170" t="s">
        <v>322</v>
      </c>
      <c r="AN12" s="170" t="s">
        <v>325</v>
      </c>
      <c r="AO12" s="170" t="s">
        <v>329</v>
      </c>
      <c r="AP12" s="170" t="s">
        <v>350</v>
      </c>
      <c r="AQ12" s="170" t="s">
        <v>353</v>
      </c>
      <c r="AR12" s="170" t="s">
        <v>355</v>
      </c>
      <c r="AS12" s="170" t="s">
        <v>357</v>
      </c>
      <c r="AT12" s="4" t="s">
        <v>361</v>
      </c>
      <c r="AU12" s="4" t="s">
        <v>363</v>
      </c>
      <c r="AV12" s="4" t="s">
        <v>374</v>
      </c>
      <c r="AW12" s="4" t="s">
        <v>382</v>
      </c>
      <c r="AX12" s="4" t="s">
        <v>386</v>
      </c>
      <c r="AY12" s="4" t="s">
        <v>391</v>
      </c>
    </row>
    <row r="13" spans="1:51" s="5" customFormat="1" x14ac:dyDescent="0.2">
      <c r="A13" s="5" t="str">
        <f>A3</f>
        <v>AZZ</v>
      </c>
      <c r="B13" s="5">
        <v>1</v>
      </c>
      <c r="C13" s="5">
        <v>1</v>
      </c>
      <c r="D13" s="5">
        <f t="shared" ref="D13:Q17" si="1">D3/B3</f>
        <v>1.1103198222645045</v>
      </c>
      <c r="E13" s="5">
        <f t="shared" si="1"/>
        <v>0.99332864528387621</v>
      </c>
      <c r="F13" s="5">
        <f t="shared" si="1"/>
        <v>1.0347001597371996</v>
      </c>
      <c r="G13" s="5">
        <f t="shared" si="1"/>
        <v>1.0659662067565987</v>
      </c>
      <c r="H13" s="5">
        <f t="shared" si="1"/>
        <v>1.0552889151479665</v>
      </c>
      <c r="I13" s="5">
        <f t="shared" si="1"/>
        <v>1.1185683044498171</v>
      </c>
      <c r="J13" s="5">
        <f t="shared" si="1"/>
        <v>1.1357713806977718</v>
      </c>
      <c r="K13" s="5">
        <f t="shared" si="1"/>
        <v>1.1134877918965291</v>
      </c>
      <c r="L13" s="5">
        <f t="shared" si="1"/>
        <v>1.0963076086721439</v>
      </c>
      <c r="M13" s="5">
        <f t="shared" si="1"/>
        <v>1.0924177699951472</v>
      </c>
      <c r="N13" s="5">
        <f t="shared" si="1"/>
        <v>1.0770828258576177</v>
      </c>
      <c r="O13" s="5">
        <f t="shared" si="1"/>
        <v>1.0565262345339945</v>
      </c>
      <c r="P13" s="5">
        <f t="shared" si="1"/>
        <v>1.0533159192284383</v>
      </c>
      <c r="Q13" s="5">
        <f>Q3/O3</f>
        <v>1.0298885456068918</v>
      </c>
      <c r="R13" s="5">
        <f t="shared" ref="R13:U17" si="2">R3/P3</f>
        <v>1.0547528988142163</v>
      </c>
      <c r="S13" s="5">
        <f t="shared" si="2"/>
        <v>1.0414069387176792</v>
      </c>
      <c r="T13" s="5">
        <f t="shared" si="2"/>
        <v>1.0476662248285942</v>
      </c>
      <c r="U13" s="5">
        <f t="shared" ref="U13:AD13" si="3">U3/S3</f>
        <v>1.1495087922629217</v>
      </c>
      <c r="V13" s="5">
        <f t="shared" si="3"/>
        <v>1.1354352753165624</v>
      </c>
      <c r="W13" s="5">
        <f t="shared" si="3"/>
        <v>1.0836532029560095</v>
      </c>
      <c r="X13" s="5">
        <f t="shared" si="3"/>
        <v>1.124732143613713</v>
      </c>
      <c r="Y13" s="5">
        <f t="shared" si="3"/>
        <v>1.1183569032719773</v>
      </c>
      <c r="Z13" s="5">
        <f t="shared" si="3"/>
        <v>1.0160726607061008</v>
      </c>
      <c r="AA13" s="5">
        <f>AA3/Y3</f>
        <v>1.0441642428815898</v>
      </c>
      <c r="AB13" s="5">
        <f t="shared" si="3"/>
        <v>1.0457040345873025</v>
      </c>
      <c r="AC13" s="5">
        <f>AC3/AA3</f>
        <v>1.0391396120365064</v>
      </c>
      <c r="AD13" s="5">
        <f t="shared" si="3"/>
        <v>0.99877493280229357</v>
      </c>
      <c r="AE13" s="5">
        <f>AE3/AC3</f>
        <v>1.027242002489887</v>
      </c>
      <c r="AF13" s="5">
        <f>AF3/AD3</f>
        <v>1.0048095759359401</v>
      </c>
      <c r="AG13" s="5">
        <f>AG3/AE3</f>
        <v>1.0390619585466292</v>
      </c>
      <c r="AH13" s="5">
        <f>AH3/AF3</f>
        <v>1.0498935029627714</v>
      </c>
      <c r="AI13" s="5">
        <f>AI3/AG3</f>
        <v>1.0368589981300793</v>
      </c>
      <c r="AJ13" s="5">
        <f t="shared" ref="AJ13:AK16" si="4">AJ3/AH3</f>
        <v>1.0442216187583011</v>
      </c>
      <c r="AK13" s="5">
        <f>AK3/AI3</f>
        <v>1.0256584378178322</v>
      </c>
      <c r="AL13" s="5">
        <f t="shared" ref="AL13:AY17" si="5">AL3/AJ3</f>
        <v>1.0558221379486936</v>
      </c>
      <c r="AM13" s="5">
        <f t="shared" si="5"/>
        <v>1.0756067824080919</v>
      </c>
      <c r="AN13" s="5">
        <f t="shared" ref="AN13:AS13" si="6">AN3/AL3</f>
        <v>1.0410917569979057</v>
      </c>
      <c r="AO13" s="5">
        <f t="shared" si="6"/>
        <v>1.0489917204030259</v>
      </c>
      <c r="AP13" s="5">
        <f t="shared" si="6"/>
        <v>1.0312833229769012</v>
      </c>
      <c r="AQ13" s="5">
        <f t="shared" si="6"/>
        <v>1.0478677124035416</v>
      </c>
      <c r="AR13" s="5">
        <f t="shared" si="6"/>
        <v>1.0756014880710074</v>
      </c>
      <c r="AS13" s="5">
        <f t="shared" si="6"/>
        <v>1.1339978066056571</v>
      </c>
      <c r="AT13" s="5">
        <f t="shared" ref="AT13:AY13" si="7">AT3/AR3</f>
        <v>1.0866606581582494</v>
      </c>
      <c r="AU13" s="5">
        <f t="shared" si="7"/>
        <v>1.3229181095381188</v>
      </c>
      <c r="AV13" s="5">
        <f t="shared" si="7"/>
        <v>1.2526190104302883</v>
      </c>
      <c r="AW13" s="5">
        <f t="shared" si="7"/>
        <v>0.96749137624129877</v>
      </c>
      <c r="AX13" s="5">
        <f t="shared" si="7"/>
        <v>1.0602169008512272</v>
      </c>
      <c r="AY13" s="5">
        <f t="shared" si="7"/>
        <v>1.0283225215245921</v>
      </c>
    </row>
    <row r="14" spans="1:51" s="5" customFormat="1" x14ac:dyDescent="0.2">
      <c r="A14" s="5" t="str">
        <f>A4</f>
        <v>LZZ</v>
      </c>
      <c r="B14" s="5">
        <v>1</v>
      </c>
      <c r="C14" s="5">
        <v>1</v>
      </c>
      <c r="D14" s="5">
        <f t="shared" si="1"/>
        <v>1.0759025849057675</v>
      </c>
      <c r="E14" s="5">
        <f t="shared" si="1"/>
        <v>1.0457735908622063</v>
      </c>
      <c r="F14" s="5">
        <f t="shared" si="1"/>
        <v>1.0255896093112562</v>
      </c>
      <c r="G14" s="5">
        <f t="shared" si="1"/>
        <v>1.0189078250308135</v>
      </c>
      <c r="H14" s="5">
        <f t="shared" si="1"/>
        <v>1.0481548773971352</v>
      </c>
      <c r="I14" s="5">
        <f t="shared" si="1"/>
        <v>1.2136701698551691</v>
      </c>
      <c r="J14" s="5">
        <f t="shared" si="1"/>
        <v>1.1972294217479358</v>
      </c>
      <c r="K14" s="5">
        <f t="shared" si="1"/>
        <v>1.046435543135068</v>
      </c>
      <c r="L14" s="5">
        <f t="shared" si="1"/>
        <v>1.0567133165101936</v>
      </c>
      <c r="M14" s="5">
        <f t="shared" si="1"/>
        <v>0.99856794844232977</v>
      </c>
      <c r="N14" s="5">
        <f t="shared" si="1"/>
        <v>1.0328413509971845</v>
      </c>
      <c r="O14" s="5">
        <f t="shared" si="1"/>
        <v>1.0958698171160592</v>
      </c>
      <c r="P14" s="5">
        <f t="shared" si="1"/>
        <v>1.0556502231238769</v>
      </c>
      <c r="Q14" s="5">
        <f t="shared" si="1"/>
        <v>1.0545788111802015</v>
      </c>
      <c r="R14" s="5">
        <f t="shared" si="2"/>
        <v>1.104066805543064</v>
      </c>
      <c r="S14" s="5">
        <f t="shared" si="2"/>
        <v>1.0925791732039167</v>
      </c>
      <c r="T14" s="5">
        <f t="shared" si="2"/>
        <v>1.0790223302624276</v>
      </c>
      <c r="U14" s="5">
        <f t="shared" si="2"/>
        <v>1.1287038149173743</v>
      </c>
      <c r="V14" s="5">
        <f t="shared" ref="V14:Y17" si="8">V4/T4</f>
        <v>1.0517018999226788</v>
      </c>
      <c r="W14" s="5">
        <f t="shared" si="8"/>
        <v>1.0952554559752363</v>
      </c>
      <c r="X14" s="5">
        <f t="shared" si="8"/>
        <v>1.0924551832443441</v>
      </c>
      <c r="Y14" s="5">
        <f t="shared" si="8"/>
        <v>1.0730141994637494</v>
      </c>
      <c r="Z14" s="5">
        <f t="shared" ref="Z14:AA17" si="9">Z4/X4</f>
        <v>1.0407999334435161</v>
      </c>
      <c r="AA14" s="5">
        <f t="shared" si="9"/>
        <v>1.0452133086066262</v>
      </c>
      <c r="AB14" s="5">
        <f t="shared" ref="AB14:AI17" si="10">AB4/Z4</f>
        <v>1.0246120827712182</v>
      </c>
      <c r="AC14" s="5">
        <f t="shared" si="10"/>
        <v>0.99496329209986467</v>
      </c>
      <c r="AD14" s="5">
        <f t="shared" si="10"/>
        <v>1.0070904613465377</v>
      </c>
      <c r="AE14" s="5">
        <f t="shared" si="10"/>
        <v>1.0057634650245071</v>
      </c>
      <c r="AF14" s="5">
        <f t="shared" si="10"/>
        <v>0.97834745627920194</v>
      </c>
      <c r="AG14" s="5">
        <f t="shared" si="10"/>
        <v>1.0031683214067391</v>
      </c>
      <c r="AH14" s="5">
        <f t="shared" si="10"/>
        <v>1.0871414991276065</v>
      </c>
      <c r="AI14" s="5">
        <f t="shared" si="10"/>
        <v>1.0868442225197277</v>
      </c>
      <c r="AJ14" s="5">
        <f t="shared" si="4"/>
        <v>1.0504967151473454</v>
      </c>
      <c r="AK14" s="5">
        <f t="shared" si="4"/>
        <v>1.0301613713234437</v>
      </c>
      <c r="AL14" s="5">
        <f t="shared" si="5"/>
        <v>1.0420989072535982</v>
      </c>
      <c r="AM14" s="5">
        <f t="shared" si="5"/>
        <v>1.0453569019451647</v>
      </c>
      <c r="AN14" s="5">
        <f t="shared" si="5"/>
        <v>1.0767136057961086</v>
      </c>
      <c r="AO14" s="5">
        <f t="shared" si="5"/>
        <v>1.0660696643601089</v>
      </c>
      <c r="AP14" s="5">
        <f t="shared" si="5"/>
        <v>1.091261431453721</v>
      </c>
      <c r="AQ14" s="5">
        <f t="shared" si="5"/>
        <v>1.0896185245522743</v>
      </c>
      <c r="AR14" s="5">
        <f t="shared" si="5"/>
        <v>1.0885079411502947</v>
      </c>
      <c r="AS14" s="5">
        <f t="shared" si="5"/>
        <v>1.1021111674305719</v>
      </c>
      <c r="AT14" s="5">
        <f t="shared" si="5"/>
        <v>1.0908833820195352</v>
      </c>
      <c r="AU14" s="5">
        <f t="shared" si="5"/>
        <v>1.2292354850765839</v>
      </c>
      <c r="AV14" s="5">
        <f t="shared" si="5"/>
        <v>1.0492420831002303</v>
      </c>
      <c r="AW14" s="5">
        <f>AW4/AU4</f>
        <v>1.2498747281196501</v>
      </c>
      <c r="AX14" s="5">
        <f>AX4/AV4</f>
        <v>1.175046014915214</v>
      </c>
      <c r="AY14" s="5">
        <f>AY4/AW4</f>
        <v>0.95327862262154861</v>
      </c>
    </row>
    <row r="15" spans="1:51" s="5" customFormat="1" x14ac:dyDescent="0.2">
      <c r="A15" s="5" t="str">
        <f>A5</f>
        <v>předepsané léky a ZP</v>
      </c>
      <c r="B15" s="5">
        <v>1</v>
      </c>
      <c r="C15" s="5">
        <v>1</v>
      </c>
      <c r="D15" s="5">
        <f t="shared" si="1"/>
        <v>1.1036780431306064</v>
      </c>
      <c r="E15" s="5">
        <f t="shared" si="1"/>
        <v>1.0558911228501502</v>
      </c>
      <c r="F15" s="5">
        <f t="shared" si="1"/>
        <v>1.0074824317506619</v>
      </c>
      <c r="G15" s="5">
        <f t="shared" si="1"/>
        <v>1.0147065231622925</v>
      </c>
      <c r="H15" s="5">
        <f t="shared" si="1"/>
        <v>1.0828272828037144</v>
      </c>
      <c r="I15" s="5">
        <f t="shared" si="1"/>
        <v>1.1067565313608998</v>
      </c>
      <c r="J15" s="5">
        <f t="shared" si="1"/>
        <v>1.1124777140995772</v>
      </c>
      <c r="K15" s="5">
        <f t="shared" si="1"/>
        <v>1.0695658877127467</v>
      </c>
      <c r="L15" s="5">
        <f t="shared" si="1"/>
        <v>1.0893647957809089</v>
      </c>
      <c r="M15" s="5">
        <f t="shared" si="1"/>
        <v>1.1220332584263117</v>
      </c>
      <c r="N15" s="5">
        <f t="shared" si="1"/>
        <v>1.094152540880849</v>
      </c>
      <c r="O15" s="5">
        <f t="shared" si="1"/>
        <v>1.1146594740649807</v>
      </c>
      <c r="P15" s="5">
        <f t="shared" si="1"/>
        <v>1.0702102510191978</v>
      </c>
      <c r="Q15" s="5">
        <f t="shared" si="1"/>
        <v>1.0087077690709176</v>
      </c>
      <c r="R15" s="5">
        <f t="shared" si="2"/>
        <v>0.96210643561077347</v>
      </c>
      <c r="S15" s="5">
        <f t="shared" si="2"/>
        <v>0.88607689316498683</v>
      </c>
      <c r="T15" s="5">
        <f t="shared" si="2"/>
        <v>0.93380130021435037</v>
      </c>
      <c r="U15" s="5">
        <f t="shared" si="2"/>
        <v>1.0913348922758588</v>
      </c>
      <c r="V15" s="5">
        <f t="shared" si="8"/>
        <v>0.97469368855588578</v>
      </c>
      <c r="W15" s="5">
        <f t="shared" si="8"/>
        <v>1.0073378671016959</v>
      </c>
      <c r="X15" s="5">
        <f t="shared" si="8"/>
        <v>1.153144161358491</v>
      </c>
      <c r="Y15" s="5">
        <f t="shared" si="8"/>
        <v>1.0614617599990961</v>
      </c>
      <c r="Z15" s="5">
        <f t="shared" si="9"/>
        <v>0.95956966753033646</v>
      </c>
      <c r="AA15" s="5">
        <f t="shared" si="9"/>
        <v>0.93757706874283553</v>
      </c>
      <c r="AB15" s="5">
        <f t="shared" si="10"/>
        <v>1.0046404707964307</v>
      </c>
      <c r="AC15" s="5">
        <f t="shared" si="10"/>
        <v>1.0026917798755126</v>
      </c>
      <c r="AD15" s="5">
        <f t="shared" si="10"/>
        <v>1.0541075139587872</v>
      </c>
      <c r="AE15" s="5">
        <f t="shared" si="10"/>
        <v>1.0391695106691357</v>
      </c>
      <c r="AF15" s="5">
        <f t="shared" si="10"/>
        <v>0.96532351360167601</v>
      </c>
      <c r="AG15" s="5">
        <f t="shared" si="10"/>
        <v>0.95740097329675256</v>
      </c>
      <c r="AH15" s="5">
        <f t="shared" si="10"/>
        <v>0.96722583880341961</v>
      </c>
      <c r="AI15" s="5">
        <f t="shared" si="10"/>
        <v>1.0149245677445238</v>
      </c>
      <c r="AJ15" s="5">
        <f t="shared" si="4"/>
        <v>1.026879797125585</v>
      </c>
      <c r="AK15" s="5">
        <f t="shared" si="4"/>
        <v>0.99228438805629116</v>
      </c>
      <c r="AL15" s="5">
        <f t="shared" si="5"/>
        <v>1.0236728065811456</v>
      </c>
      <c r="AM15" s="5">
        <f t="shared" si="5"/>
        <v>1.0313812753999025</v>
      </c>
      <c r="AN15" s="5">
        <f t="shared" si="5"/>
        <v>1.0236787144488566</v>
      </c>
      <c r="AO15" s="5">
        <f t="shared" si="5"/>
        <v>1.022525489984293</v>
      </c>
      <c r="AP15" s="5">
        <f t="shared" si="5"/>
        <v>1.0225229206299691</v>
      </c>
      <c r="AQ15" s="5">
        <f t="shared" si="5"/>
        <v>1.0396121309729163</v>
      </c>
      <c r="AR15" s="5">
        <f t="shared" si="5"/>
        <v>1.051898245771272</v>
      </c>
      <c r="AS15" s="5">
        <f t="shared" si="5"/>
        <v>1.0419838530172505</v>
      </c>
      <c r="AT15" s="5">
        <f t="shared" si="5"/>
        <v>0.99054211812213644</v>
      </c>
      <c r="AU15" s="5">
        <f t="shared" si="5"/>
        <v>1.0505715521821206</v>
      </c>
      <c r="AV15" s="5">
        <f t="shared" si="5"/>
        <v>1.0277698997290901</v>
      </c>
      <c r="AW15" s="5">
        <f t="shared" si="5"/>
        <v>0.99964912263479699</v>
      </c>
      <c r="AX15" s="5">
        <f t="shared" si="5"/>
        <v>1.0779870452888998</v>
      </c>
      <c r="AY15" s="5">
        <f t="shared" si="5"/>
        <v>1.0830065749459132</v>
      </c>
    </row>
    <row r="16" spans="1:51" s="5" customFormat="1" x14ac:dyDescent="0.2">
      <c r="A16" s="5" t="str">
        <f>A6</f>
        <v>lázně a ozdravovny</v>
      </c>
      <c r="B16" s="5">
        <v>1</v>
      </c>
      <c r="C16" s="5">
        <v>1</v>
      </c>
      <c r="D16" s="5">
        <f t="shared" si="1"/>
        <v>1.007080042522603</v>
      </c>
      <c r="E16" s="5">
        <f t="shared" si="1"/>
        <v>0.98367052834986546</v>
      </c>
      <c r="F16" s="5">
        <f t="shared" si="1"/>
        <v>1.0327126038869108</v>
      </c>
      <c r="G16" s="5">
        <f t="shared" si="1"/>
        <v>0.98299170364155508</v>
      </c>
      <c r="H16" s="5">
        <f t="shared" si="1"/>
        <v>1.0635996748439485</v>
      </c>
      <c r="I16" s="5">
        <f t="shared" si="1"/>
        <v>1.1375424769360194</v>
      </c>
      <c r="J16" s="5">
        <f t="shared" si="1"/>
        <v>1.0996768661474916</v>
      </c>
      <c r="K16" s="5">
        <f t="shared" si="1"/>
        <v>1.0639583475126446</v>
      </c>
      <c r="L16" s="5">
        <f t="shared" si="1"/>
        <v>1.0631983383313286</v>
      </c>
      <c r="M16" s="5">
        <f t="shared" si="1"/>
        <v>1.0972328927458024</v>
      </c>
      <c r="N16" s="5">
        <f t="shared" si="1"/>
        <v>1.0293142872193741</v>
      </c>
      <c r="O16" s="5">
        <f t="shared" si="1"/>
        <v>0.98364470548180005</v>
      </c>
      <c r="P16" s="5">
        <f t="shared" si="1"/>
        <v>0.92647551499141723</v>
      </c>
      <c r="Q16" s="5">
        <f t="shared" si="1"/>
        <v>0.91919730240243402</v>
      </c>
      <c r="R16" s="5">
        <f t="shared" si="2"/>
        <v>0.89206497105432592</v>
      </c>
      <c r="S16" s="5">
        <f t="shared" si="2"/>
        <v>0.90819585034769645</v>
      </c>
      <c r="T16" s="5">
        <f t="shared" si="2"/>
        <v>0.99343728015961652</v>
      </c>
      <c r="U16" s="5">
        <f t="shared" si="2"/>
        <v>1.1290568371371879</v>
      </c>
      <c r="V16" s="5">
        <f t="shared" si="8"/>
        <v>1.0013555345710654</v>
      </c>
      <c r="W16" s="5">
        <f t="shared" si="8"/>
        <v>0.92347739145312546</v>
      </c>
      <c r="X16" s="5">
        <f t="shared" si="8"/>
        <v>1.063205651898063</v>
      </c>
      <c r="Y16" s="5">
        <f t="shared" si="8"/>
        <v>1.1541128245278887</v>
      </c>
      <c r="Z16" s="5">
        <f t="shared" si="9"/>
        <v>1.0166149086995473</v>
      </c>
      <c r="AA16" s="5">
        <f t="shared" si="9"/>
        <v>0.99512939754604446</v>
      </c>
      <c r="AB16" s="5">
        <f t="shared" si="10"/>
        <v>0.97583426421588881</v>
      </c>
      <c r="AC16" s="5">
        <f t="shared" si="10"/>
        <v>0.89405269141468835</v>
      </c>
      <c r="AD16" s="5">
        <f t="shared" si="10"/>
        <v>0.83743203449166681</v>
      </c>
      <c r="AE16" s="5">
        <f t="shared" si="10"/>
        <v>0.85091073390268968</v>
      </c>
      <c r="AF16" s="5">
        <f t="shared" si="10"/>
        <v>0.58690719802856195</v>
      </c>
      <c r="AG16" s="5">
        <f t="shared" si="10"/>
        <v>0.66026080178467439</v>
      </c>
      <c r="AH16" s="5">
        <f t="shared" si="10"/>
        <v>1.4168527912522215</v>
      </c>
      <c r="AI16" s="5">
        <f t="shared" si="10"/>
        <v>1.6340427544954244</v>
      </c>
      <c r="AJ16" s="5">
        <f t="shared" si="4"/>
        <v>1.304511768980718</v>
      </c>
      <c r="AK16" s="5">
        <f t="shared" si="4"/>
        <v>1.1014710092480902</v>
      </c>
      <c r="AL16" s="5">
        <f t="shared" si="5"/>
        <v>1.183278820317204</v>
      </c>
      <c r="AM16" s="5">
        <f t="shared" si="5"/>
        <v>1.0425407642899154</v>
      </c>
      <c r="AN16" s="5">
        <f t="shared" si="5"/>
        <v>1.0425323778325317</v>
      </c>
      <c r="AO16" s="5">
        <f t="shared" si="5"/>
        <v>1.0300369817802686</v>
      </c>
      <c r="AP16" s="5">
        <f t="shared" si="5"/>
        <v>1.0371588791592867</v>
      </c>
      <c r="AQ16" s="5">
        <f t="shared" si="5"/>
        <v>1.0252081250792064</v>
      </c>
      <c r="AR16" s="5">
        <f t="shared" si="5"/>
        <v>1.0803544681908628</v>
      </c>
      <c r="AS16" s="5">
        <f t="shared" si="5"/>
        <v>1.070546564315217</v>
      </c>
      <c r="AT16" s="5">
        <f t="shared" si="5"/>
        <v>0.78331381225594243</v>
      </c>
      <c r="AU16" s="5">
        <f t="shared" si="5"/>
        <v>1.0373368700389631</v>
      </c>
      <c r="AV16" s="5">
        <f t="shared" si="5"/>
        <v>0.9395703360464428</v>
      </c>
      <c r="AW16" s="5">
        <f t="shared" si="5"/>
        <v>1.1771983949446942</v>
      </c>
      <c r="AX16" s="5">
        <f t="shared" si="5"/>
        <v>1.2583005667993128</v>
      </c>
      <c r="AY16" s="5">
        <f t="shared" si="5"/>
        <v>1.0391549965599254</v>
      </c>
    </row>
    <row r="17" spans="1:51" s="5" customFormat="1" x14ac:dyDescent="0.2">
      <c r="A17" s="5" t="str">
        <f>A7</f>
        <v>doprava (DRNR a RZS)</v>
      </c>
      <c r="B17" s="5">
        <v>1</v>
      </c>
      <c r="C17" s="5">
        <v>1</v>
      </c>
      <c r="D17" s="5">
        <f t="shared" si="1"/>
        <v>1.1659547495041853</v>
      </c>
      <c r="E17" s="5">
        <f t="shared" si="1"/>
        <v>1.0933578538792526</v>
      </c>
      <c r="F17" s="5">
        <f t="shared" si="1"/>
        <v>0.99464723260173815</v>
      </c>
      <c r="G17" s="5">
        <f t="shared" si="1"/>
        <v>1.0147279750513509</v>
      </c>
      <c r="H17" s="5">
        <f t="shared" si="1"/>
        <v>1.0576007136523293</v>
      </c>
      <c r="I17" s="5">
        <f t="shared" si="1"/>
        <v>1.0759728732420502</v>
      </c>
      <c r="J17" s="5">
        <f t="shared" si="1"/>
        <v>1.0701389434395039</v>
      </c>
      <c r="K17" s="5">
        <f t="shared" si="1"/>
        <v>1.0771477097348772</v>
      </c>
      <c r="L17" s="5">
        <f t="shared" si="1"/>
        <v>1.0936739303465524</v>
      </c>
      <c r="M17" s="5">
        <f t="shared" si="1"/>
        <v>0.84504951975855436</v>
      </c>
      <c r="N17" s="5">
        <f t="shared" si="1"/>
        <v>1.0019234789731177</v>
      </c>
      <c r="O17" s="5">
        <f t="shared" si="1"/>
        <v>1.2754421514747103</v>
      </c>
      <c r="P17" s="5">
        <f t="shared" si="1"/>
        <v>1.0523601282075672</v>
      </c>
      <c r="Q17" s="5">
        <f t="shared" si="1"/>
        <v>0.91830061159087117</v>
      </c>
      <c r="R17" s="5">
        <f t="shared" si="2"/>
        <v>1.0431311105978851</v>
      </c>
      <c r="S17" s="5">
        <f t="shared" si="2"/>
        <v>1.1164882582752507</v>
      </c>
      <c r="T17" s="5">
        <f t="shared" si="2"/>
        <v>0.99384685830833475</v>
      </c>
      <c r="U17" s="5">
        <f t="shared" si="2"/>
        <v>1.3088914634325184</v>
      </c>
      <c r="V17" s="5">
        <f t="shared" si="8"/>
        <v>1.2159280141207802</v>
      </c>
      <c r="W17" s="5">
        <f t="shared" si="8"/>
        <v>0.96261735820716487</v>
      </c>
      <c r="X17" s="5">
        <f t="shared" si="8"/>
        <v>1.0510440413813933</v>
      </c>
      <c r="Y17" s="5">
        <f t="shared" si="8"/>
        <v>1.036190189077471</v>
      </c>
      <c r="Z17" s="5">
        <f t="shared" si="9"/>
        <v>1.0507652020268048</v>
      </c>
      <c r="AA17" s="5">
        <f t="shared" si="9"/>
        <v>1.0468329388630535</v>
      </c>
      <c r="AB17" s="5">
        <f>AB7/Z7</f>
        <v>0.98650170354646827</v>
      </c>
      <c r="AC17" s="5">
        <f t="shared" si="10"/>
        <v>1.0286170548507227</v>
      </c>
      <c r="AD17" s="5">
        <f t="shared" si="10"/>
        <v>1.0691111882566142</v>
      </c>
      <c r="AE17" s="5">
        <f>AE7/AC7</f>
        <v>1.02918869098536</v>
      </c>
      <c r="AF17" s="5">
        <f>AF7/AD7</f>
        <v>1.0624361372090017</v>
      </c>
      <c r="AG17" s="5">
        <f>AG7/AE7</f>
        <v>1.1104229954000853</v>
      </c>
      <c r="AH17" s="5">
        <f>AH7/AF7</f>
        <v>1.0215663337064462</v>
      </c>
      <c r="AI17" s="5">
        <f>AI7/AG7</f>
        <v>1.0487229697912432</v>
      </c>
      <c r="AJ17" s="5">
        <f t="shared" ref="AJ17:AK17" si="11">AJ7/AH7</f>
        <v>1.0635433861443426</v>
      </c>
      <c r="AK17" s="5">
        <f t="shared" si="11"/>
        <v>1.0614505088961468</v>
      </c>
      <c r="AL17" s="5">
        <f t="shared" si="5"/>
        <v>1.041356307683414</v>
      </c>
      <c r="AM17" s="5">
        <f t="shared" si="5"/>
        <v>1.0260243848674326</v>
      </c>
      <c r="AN17" s="5">
        <f t="shared" si="5"/>
        <v>1.041114114231702</v>
      </c>
      <c r="AO17" s="5">
        <f t="shared" si="5"/>
        <v>0.99571111040071003</v>
      </c>
      <c r="AP17" s="5">
        <f t="shared" si="5"/>
        <v>1.0265916441622867</v>
      </c>
      <c r="AQ17" s="5">
        <f t="shared" si="5"/>
        <v>1.0537483942264425</v>
      </c>
      <c r="AR17" s="5">
        <f t="shared" si="5"/>
        <v>1.0744126413532906</v>
      </c>
      <c r="AS17" s="5">
        <f t="shared" si="5"/>
        <v>1.0584339492105024</v>
      </c>
      <c r="AT17" s="5">
        <f t="shared" si="5"/>
        <v>1.0382405734786957</v>
      </c>
      <c r="AU17" s="5">
        <f t="shared" si="5"/>
        <v>1.4325905144882156</v>
      </c>
      <c r="AV17" s="5">
        <f t="shared" si="5"/>
        <v>1.431542811256493</v>
      </c>
      <c r="AW17" s="5">
        <f t="shared" si="5"/>
        <v>0.90572727463133917</v>
      </c>
      <c r="AX17" s="5">
        <f t="shared" si="5"/>
        <v>0.89137321762112354</v>
      </c>
      <c r="AY17" s="5">
        <f t="shared" si="5"/>
        <v>1.049808478897331</v>
      </c>
    </row>
    <row r="21" spans="1:51" ht="15.75" x14ac:dyDescent="0.25">
      <c r="A21" s="79" t="s">
        <v>90</v>
      </c>
    </row>
    <row r="22" spans="1:51" x14ac:dyDescent="0.2">
      <c r="B22" s="115" t="s">
        <v>19</v>
      </c>
      <c r="C22" s="115" t="s">
        <v>20</v>
      </c>
      <c r="D22" s="115" t="s">
        <v>39</v>
      </c>
      <c r="E22" s="115" t="s">
        <v>45</v>
      </c>
      <c r="F22" s="115" t="s">
        <v>47</v>
      </c>
      <c r="G22" s="115" t="s">
        <v>153</v>
      </c>
      <c r="H22" s="115" t="s">
        <v>154</v>
      </c>
      <c r="I22" s="115" t="s">
        <v>155</v>
      </c>
      <c r="J22" s="115" t="s">
        <v>162</v>
      </c>
      <c r="K22" s="115" t="s">
        <v>168</v>
      </c>
      <c r="L22" s="115" t="s">
        <v>177</v>
      </c>
      <c r="M22" s="115" t="s">
        <v>185</v>
      </c>
      <c r="N22" s="115" t="s">
        <v>272</v>
      </c>
      <c r="O22" s="115" t="s">
        <v>287</v>
      </c>
      <c r="P22" s="115" t="s">
        <v>301</v>
      </c>
      <c r="Q22" s="115" t="s">
        <v>312</v>
      </c>
      <c r="R22" s="115" t="s">
        <v>323</v>
      </c>
      <c r="S22" s="115" t="s">
        <v>330</v>
      </c>
      <c r="T22" s="115" t="s">
        <v>354</v>
      </c>
      <c r="U22" s="115" t="s">
        <v>358</v>
      </c>
      <c r="V22" s="115" t="s">
        <v>364</v>
      </c>
      <c r="W22" s="115" t="s">
        <v>383</v>
      </c>
      <c r="X22" s="115" t="s">
        <v>392</v>
      </c>
    </row>
    <row r="23" spans="1:51" x14ac:dyDescent="0.2">
      <c r="A23" s="1" t="str">
        <f>A13</f>
        <v>AZZ</v>
      </c>
      <c r="B23" s="1">
        <f>F3+G3</f>
        <v>25424638.869999997</v>
      </c>
      <c r="C23" s="1">
        <f>H3+I3</f>
        <v>27614088.289000001</v>
      </c>
      <c r="D23" s="1">
        <f>J3+K3</f>
        <v>31054573</v>
      </c>
      <c r="E23" s="1">
        <f t="shared" ref="E23:F27" si="12">L3+M3</f>
        <v>33985358.740555927</v>
      </c>
      <c r="F23" s="1">
        <f t="shared" si="12"/>
        <v>35306046.931205928</v>
      </c>
      <c r="G23" s="1">
        <f>P3+Q3</f>
        <v>37774674.297899999</v>
      </c>
      <c r="H23" s="1">
        <f>R3+S3</f>
        <v>39598226</v>
      </c>
      <c r="I23" s="1">
        <f>T3+U3</f>
        <v>43430509</v>
      </c>
      <c r="J23" s="1">
        <f>V3+W3</f>
        <v>48175863</v>
      </c>
      <c r="K23" s="1">
        <f>X3+Y3</f>
        <v>54033292</v>
      </c>
      <c r="L23" s="1">
        <f>Z3+AA3</f>
        <v>55649062</v>
      </c>
      <c r="M23" s="1">
        <f>AB3+AC3</f>
        <v>58010105</v>
      </c>
      <c r="N23" s="1">
        <f>AD3+AE3</f>
        <v>58760734</v>
      </c>
      <c r="O23" s="1">
        <f>AF3+AG3</f>
        <v>60058969</v>
      </c>
      <c r="P23" s="1">
        <f>AH3+AI3</f>
        <v>62653937</v>
      </c>
      <c r="Q23" s="1">
        <f>AJ3+AK3</f>
        <v>64831596</v>
      </c>
      <c r="R23" s="1">
        <f>AL3+AM3</f>
        <v>69098870</v>
      </c>
      <c r="S23" s="1">
        <f>AN3+AO3</f>
        <v>72216673</v>
      </c>
      <c r="T23" s="1">
        <f>AP3+AQ3</f>
        <v>75088948.333739996</v>
      </c>
      <c r="U23" s="1">
        <f>AR3+AS3</f>
        <v>83027938.831909999</v>
      </c>
      <c r="V23" s="1">
        <f>AT3+AU3</f>
        <v>100601692</v>
      </c>
      <c r="W23" s="1">
        <f>AV3+AW3</f>
        <v>109445640.42987999</v>
      </c>
      <c r="X23" s="1">
        <f>AX3+AY3</f>
        <v>114242858.03143001</v>
      </c>
    </row>
    <row r="24" spans="1:51" x14ac:dyDescent="0.2">
      <c r="A24" s="1" t="str">
        <f>A14</f>
        <v>LZZ</v>
      </c>
      <c r="B24" s="1">
        <f>F4+G4</f>
        <v>52344193.420000002</v>
      </c>
      <c r="C24" s="1">
        <f>H4+I4</f>
        <v>59185627.071452491</v>
      </c>
      <c r="D24" s="1">
        <f>J4+K4</f>
        <v>66081161</v>
      </c>
      <c r="E24" s="1">
        <f t="shared" si="12"/>
        <v>67901074.345929995</v>
      </c>
      <c r="F24" s="1">
        <f t="shared" si="12"/>
        <v>69043764.916960001</v>
      </c>
      <c r="G24" s="1">
        <f>P4+Q4</f>
        <v>76197768.943360001</v>
      </c>
      <c r="H24" s="1">
        <f>R4+S4</f>
        <v>83687900</v>
      </c>
      <c r="I24" s="1">
        <f>T4+U4</f>
        <v>92377952</v>
      </c>
      <c r="J24" s="1">
        <f>V4+W4</f>
        <v>99209068</v>
      </c>
      <c r="K24" s="1">
        <f>X4+Y4</f>
        <v>107376794</v>
      </c>
      <c r="L24" s="1">
        <f>Z4+AA4</f>
        <v>112002486</v>
      </c>
      <c r="M24" s="1">
        <f>AB4+AC4</f>
        <v>113040713</v>
      </c>
      <c r="N24" s="1">
        <f t="shared" ref="N24:N27" si="13">AD4+AE4</f>
        <v>113765701</v>
      </c>
      <c r="O24" s="1">
        <f>AF4+AG4</f>
        <v>112741958</v>
      </c>
      <c r="P24" s="1">
        <f>AH4+AI4</f>
        <v>122549165</v>
      </c>
      <c r="Q24" s="1">
        <f>AJ4+AK4</f>
        <v>127451588</v>
      </c>
      <c r="R24" s="1">
        <f>AL4+AM4</f>
        <v>133029394</v>
      </c>
      <c r="S24" s="1">
        <f>AN4+AO4</f>
        <v>142509738</v>
      </c>
      <c r="T24" s="1">
        <f>AP4+AQ4</f>
        <v>155396111.97504997</v>
      </c>
      <c r="U24" s="1">
        <f>AR4+AS4</f>
        <v>170225945.76380822</v>
      </c>
      <c r="V24" s="1">
        <f>AT4+AU4</f>
        <v>197758097</v>
      </c>
      <c r="W24" s="1">
        <f>AV4+AW4</f>
        <v>228996695.87894002</v>
      </c>
      <c r="X24" s="1">
        <f>AX4+AY4</f>
        <v>239377806.6442</v>
      </c>
    </row>
    <row r="25" spans="1:51" x14ac:dyDescent="0.2">
      <c r="A25" s="1" t="str">
        <f>A15</f>
        <v>předepsané léky a ZP</v>
      </c>
      <c r="B25" s="1">
        <f>F5+G5</f>
        <v>27431065.600000001</v>
      </c>
      <c r="C25" s="1">
        <f>H5+I5</f>
        <v>30029195.150667578</v>
      </c>
      <c r="D25" s="1">
        <f>J5+K5</f>
        <v>32759614</v>
      </c>
      <c r="E25" s="1">
        <f t="shared" si="12"/>
        <v>36214151.654260002</v>
      </c>
      <c r="F25" s="1">
        <f t="shared" si="12"/>
        <v>37919669.476470008</v>
      </c>
      <c r="G25" s="1">
        <f>P5+Q5</f>
        <v>41562218.052129999</v>
      </c>
      <c r="H25" s="1">
        <f>R5+S5</f>
        <v>38440021</v>
      </c>
      <c r="I25" s="1">
        <f>T5+U5</f>
        <v>38736036</v>
      </c>
      <c r="J25" s="1">
        <f>V5+W5</f>
        <v>38398184</v>
      </c>
      <c r="K25" s="1">
        <f>X5+Y5</f>
        <v>42461158</v>
      </c>
      <c r="L25" s="1">
        <f>Z5+AA5</f>
        <v>40281669</v>
      </c>
      <c r="M25" s="1">
        <f>AB5+AC5</f>
        <v>40430150</v>
      </c>
      <c r="N25" s="1">
        <f t="shared" si="13"/>
        <v>42322226</v>
      </c>
      <c r="O25" s="1">
        <f>AF5+AG5</f>
        <v>40691780</v>
      </c>
      <c r="P25" s="1">
        <f>AH5+AI5</f>
        <v>40296892</v>
      </c>
      <c r="Q25" s="1">
        <f>AJ5+AK5</f>
        <v>40689036</v>
      </c>
      <c r="R25" s="1">
        <f>AL5+AM5</f>
        <v>41805045</v>
      </c>
      <c r="S25" s="1">
        <f>AN5+AO5</f>
        <v>42771360</v>
      </c>
      <c r="T25" s="1">
        <f>AP5+AQ5</f>
        <v>44091910.29191</v>
      </c>
      <c r="U25" s="1">
        <f>AR5+AS5</f>
        <v>46164754.15264</v>
      </c>
      <c r="V25" s="1">
        <f>AT5+AU5</f>
        <v>47087396.28999</v>
      </c>
      <c r="W25" s="1">
        <f>AV5+AW5</f>
        <v>47726060.843019992</v>
      </c>
      <c r="X25" s="1">
        <f>AX5+AY5</f>
        <v>51567439.89136</v>
      </c>
    </row>
    <row r="26" spans="1:51" x14ac:dyDescent="0.2">
      <c r="A26" s="1" t="str">
        <f>A16</f>
        <v>lázně a ozdravovny</v>
      </c>
      <c r="B26" s="1">
        <f>F6+G6</f>
        <v>2639434.08</v>
      </c>
      <c r="C26" s="1">
        <f>H6+I6</f>
        <v>2914536.6310775429</v>
      </c>
      <c r="D26" s="1">
        <f>J6+K6</f>
        <v>3146123</v>
      </c>
      <c r="E26" s="1">
        <f t="shared" si="12"/>
        <v>3404691.2848</v>
      </c>
      <c r="F26" s="1">
        <f t="shared" si="12"/>
        <v>3448041.0475399997</v>
      </c>
      <c r="G26" s="1">
        <f>P6+Q6</f>
        <v>3151555.0490000001</v>
      </c>
      <c r="H26" s="1">
        <f>R6+S6</f>
        <v>2839481</v>
      </c>
      <c r="I26" s="1">
        <f>T6+U6</f>
        <v>3035324</v>
      </c>
      <c r="J26" s="1">
        <f>V6+W6</f>
        <v>2900382</v>
      </c>
      <c r="K26" s="1">
        <f>X6+Y6</f>
        <v>3233602</v>
      </c>
      <c r="L26" s="1">
        <f>Z6+AA6</f>
        <v>3246440</v>
      </c>
      <c r="M26" s="1">
        <f>AB6+AC6</f>
        <v>3013111</v>
      </c>
      <c r="N26" s="1">
        <f t="shared" si="13"/>
        <v>2546097</v>
      </c>
      <c r="O26" s="1">
        <f>AF6+AG6</f>
        <v>1600004</v>
      </c>
      <c r="P26" s="1">
        <f>AH6+AI6</f>
        <v>2473571</v>
      </c>
      <c r="Q26" s="1">
        <f>AJ6+AK6</f>
        <v>2911201</v>
      </c>
      <c r="R26" s="1">
        <f>AL6+AM6</f>
        <v>3203805</v>
      </c>
      <c r="S26" s="1">
        <f>AN6+AO6</f>
        <v>3317767</v>
      </c>
      <c r="T26" s="1">
        <f>AP6+AQ6</f>
        <v>3419079.4799699998</v>
      </c>
      <c r="U26" s="1">
        <f>AR6+AS6</f>
        <v>3675330.9407600006</v>
      </c>
      <c r="V26" s="1">
        <f>AT6+AU6</f>
        <v>3391522</v>
      </c>
      <c r="W26" s="1">
        <f>AV6+AW6</f>
        <v>3683978.1515899999</v>
      </c>
      <c r="X26" s="1">
        <f>AX6+AY6</f>
        <v>4095550.86357</v>
      </c>
    </row>
    <row r="27" spans="1:51" x14ac:dyDescent="0.2">
      <c r="A27" s="1" t="str">
        <f>A17</f>
        <v>doprava (DRNR a RZS)</v>
      </c>
      <c r="B27" s="1">
        <f>F7+G7</f>
        <v>1780975.56</v>
      </c>
      <c r="C27" s="1">
        <f>H7+I7</f>
        <v>1900189.9763690978</v>
      </c>
      <c r="D27" s="1">
        <f>J7+K7</f>
        <v>2040293</v>
      </c>
      <c r="E27" s="1">
        <f t="shared" si="12"/>
        <v>1970604.7769200001</v>
      </c>
      <c r="F27" s="1">
        <f t="shared" si="12"/>
        <v>1972690.08972</v>
      </c>
      <c r="G27" s="1">
        <f>P7+Q7</f>
        <v>2181363.0766199999</v>
      </c>
      <c r="H27" s="1">
        <f>R7+S7</f>
        <v>2351612</v>
      </c>
      <c r="I27" s="1">
        <f>T7+U7</f>
        <v>2702346</v>
      </c>
      <c r="J27" s="1">
        <f>V7+W7</f>
        <v>2901514</v>
      </c>
      <c r="K27" s="1">
        <f>X7+Y7</f>
        <v>3027924</v>
      </c>
      <c r="L27" s="1">
        <f>Z7+AA7</f>
        <v>3175686</v>
      </c>
      <c r="M27" s="1">
        <f>AB7+AC7</f>
        <v>3199543</v>
      </c>
      <c r="N27" s="1">
        <f t="shared" si="13"/>
        <v>3355608</v>
      </c>
      <c r="O27" s="1">
        <f>AF7+AG7</f>
        <v>3645603</v>
      </c>
      <c r="P27" s="1">
        <f>AH7+AI7</f>
        <v>3774802</v>
      </c>
      <c r="Q27" s="1">
        <f>AJ7+AK7</f>
        <v>4010578</v>
      </c>
      <c r="R27" s="1">
        <f>AL7+AM7</f>
        <v>4144655</v>
      </c>
      <c r="S27" s="1">
        <f>AN7+AO7</f>
        <v>4218481</v>
      </c>
      <c r="T27" s="1">
        <f>AP7+AQ7</f>
        <v>4388175.3694499992</v>
      </c>
      <c r="U27" s="1">
        <f>AR7+AS7</f>
        <v>4679049.2027000003</v>
      </c>
      <c r="V27" s="1">
        <f>AT7+AU7</f>
        <v>5789534</v>
      </c>
      <c r="W27" s="1">
        <f>AV7+AW7</f>
        <v>6508529.93781</v>
      </c>
      <c r="X27" s="1">
        <f>AX7+AY7</f>
        <v>6287151.1121999994</v>
      </c>
    </row>
    <row r="28" spans="1:51" x14ac:dyDescent="0.2">
      <c r="A28" s="1" t="s">
        <v>21</v>
      </c>
      <c r="B28" s="1">
        <f t="shared" ref="B28:H28" si="14">SUM(B23:B27)</f>
        <v>109620307.52999999</v>
      </c>
      <c r="C28" s="1">
        <f t="shared" si="14"/>
        <v>121643637.11856671</v>
      </c>
      <c r="D28" s="1">
        <f t="shared" si="14"/>
        <v>135081764</v>
      </c>
      <c r="E28" s="1">
        <f t="shared" si="14"/>
        <v>143475880.80246592</v>
      </c>
      <c r="F28" s="1">
        <f t="shared" si="14"/>
        <v>147690212.46189594</v>
      </c>
      <c r="G28" s="1">
        <f t="shared" si="14"/>
        <v>160867579.41900998</v>
      </c>
      <c r="H28" s="1">
        <f t="shared" si="14"/>
        <v>166917240</v>
      </c>
      <c r="I28" s="1">
        <f t="shared" ref="I28:N28" si="15">SUM(I23:I27)</f>
        <v>180282167</v>
      </c>
      <c r="J28" s="1">
        <f t="shared" si="15"/>
        <v>191585011</v>
      </c>
      <c r="K28" s="1">
        <f t="shared" si="15"/>
        <v>210132770</v>
      </c>
      <c r="L28" s="1">
        <f t="shared" si="15"/>
        <v>214355343</v>
      </c>
      <c r="M28" s="1">
        <f t="shared" si="15"/>
        <v>217693622</v>
      </c>
      <c r="N28" s="1">
        <f t="shared" si="15"/>
        <v>220750366</v>
      </c>
      <c r="O28" s="1">
        <f t="shared" ref="O28:T28" si="16">SUM(O23:O27)</f>
        <v>218738314</v>
      </c>
      <c r="P28" s="1">
        <f t="shared" si="16"/>
        <v>231748367</v>
      </c>
      <c r="Q28" s="1">
        <f t="shared" si="16"/>
        <v>239893999</v>
      </c>
      <c r="R28" s="1">
        <f t="shared" si="16"/>
        <v>251281769</v>
      </c>
      <c r="S28" s="1">
        <f t="shared" si="16"/>
        <v>265034019</v>
      </c>
      <c r="T28" s="1">
        <f t="shared" si="16"/>
        <v>282384225.45011991</v>
      </c>
      <c r="U28" s="1">
        <f>SUM(U23:U27)</f>
        <v>307773018.89181823</v>
      </c>
      <c r="V28" s="1">
        <f>SUM(V23:V27)</f>
        <v>354628241.28999001</v>
      </c>
      <c r="W28" s="1">
        <f t="shared" ref="W28:X28" si="17">SUM(W23:W27)</f>
        <v>396360905.24123996</v>
      </c>
      <c r="X28" s="1">
        <f t="shared" si="17"/>
        <v>415570806.54275995</v>
      </c>
    </row>
    <row r="29" spans="1:51" x14ac:dyDescent="0.2">
      <c r="A29" s="1" t="s">
        <v>23</v>
      </c>
      <c r="B29" s="5">
        <v>1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5">
        <v>1</v>
      </c>
      <c r="T29" s="5">
        <v>1</v>
      </c>
      <c r="U29" s="5">
        <v>1</v>
      </c>
      <c r="V29" s="5">
        <v>1</v>
      </c>
      <c r="W29" s="5">
        <v>1</v>
      </c>
      <c r="X29" s="5">
        <v>3</v>
      </c>
    </row>
    <row r="30" spans="1:51" x14ac:dyDescent="0.2">
      <c r="A30" s="78" t="s">
        <v>311</v>
      </c>
      <c r="B30" s="5"/>
      <c r="C30" s="5"/>
      <c r="D30" s="5"/>
      <c r="E30" s="5"/>
      <c r="F30" s="5"/>
    </row>
    <row r="31" spans="1:51" x14ac:dyDescent="0.2">
      <c r="B31" s="5"/>
      <c r="C31" s="5"/>
      <c r="D31" s="5"/>
      <c r="E31" s="5"/>
      <c r="F31" s="5"/>
    </row>
    <row r="32" spans="1:51" x14ac:dyDescent="0.2">
      <c r="B32" s="114" t="str">
        <f t="shared" ref="B32:I32" si="18">B22</f>
        <v>r. 2000</v>
      </c>
      <c r="C32" s="114" t="str">
        <f t="shared" si="18"/>
        <v>r. 2001</v>
      </c>
      <c r="D32" s="114" t="str">
        <f t="shared" si="18"/>
        <v>r. 2002</v>
      </c>
      <c r="E32" s="114" t="str">
        <f t="shared" si="18"/>
        <v>r. 2003</v>
      </c>
      <c r="F32" s="114" t="str">
        <f t="shared" si="18"/>
        <v>r. 2004</v>
      </c>
      <c r="G32" s="114" t="str">
        <f t="shared" si="18"/>
        <v>r. 2005</v>
      </c>
      <c r="H32" s="114" t="str">
        <f t="shared" si="18"/>
        <v>r. 2006</v>
      </c>
      <c r="I32" s="114" t="str">
        <f t="shared" si="18"/>
        <v>r. 2007</v>
      </c>
      <c r="J32" s="114" t="s">
        <v>162</v>
      </c>
      <c r="K32" s="114" t="s">
        <v>168</v>
      </c>
      <c r="L32" s="114" t="s">
        <v>177</v>
      </c>
      <c r="M32" s="114" t="s">
        <v>185</v>
      </c>
      <c r="N32" s="114" t="s">
        <v>272</v>
      </c>
      <c r="O32" s="114" t="s">
        <v>287</v>
      </c>
      <c r="P32" s="114" t="s">
        <v>301</v>
      </c>
      <c r="Q32" s="114" t="s">
        <v>312</v>
      </c>
      <c r="R32" s="114" t="s">
        <v>323</v>
      </c>
      <c r="S32" s="114" t="s">
        <v>330</v>
      </c>
      <c r="T32" s="114" t="s">
        <v>354</v>
      </c>
      <c r="U32" s="114" t="s">
        <v>358</v>
      </c>
      <c r="V32" s="114" t="s">
        <v>364</v>
      </c>
      <c r="W32" s="114" t="s">
        <v>383</v>
      </c>
      <c r="X32" s="114" t="s">
        <v>392</v>
      </c>
    </row>
    <row r="33" spans="1:26" x14ac:dyDescent="0.2">
      <c r="A33" s="1" t="str">
        <f>A23</f>
        <v>AZZ</v>
      </c>
      <c r="B33" s="5">
        <v>1</v>
      </c>
      <c r="C33" s="5">
        <f t="shared" ref="C33:G37" si="19">C23/B23</f>
        <v>1.0861152612705725</v>
      </c>
      <c r="D33" s="5">
        <f t="shared" si="19"/>
        <v>1.1245916459378638</v>
      </c>
      <c r="E33" s="5">
        <f t="shared" si="19"/>
        <v>1.0943753353348613</v>
      </c>
      <c r="F33" s="5">
        <f t="shared" si="19"/>
        <v>1.0388605046288353</v>
      </c>
      <c r="G33" s="5">
        <f>G23/F23</f>
        <v>1.0699208090756862</v>
      </c>
      <c r="H33" s="5">
        <f t="shared" ref="H33:X37" si="20">H23/G23</f>
        <v>1.0482744520235712</v>
      </c>
      <c r="I33" s="5">
        <f t="shared" ref="I33:M33" si="21">I23/H23</f>
        <v>1.0967791587431215</v>
      </c>
      <c r="J33" s="5">
        <f t="shared" si="21"/>
        <v>1.1092631449472536</v>
      </c>
      <c r="K33" s="5">
        <f t="shared" si="21"/>
        <v>1.1215843087232293</v>
      </c>
      <c r="L33" s="5">
        <f t="shared" si="21"/>
        <v>1.0299032307711327</v>
      </c>
      <c r="M33" s="5">
        <f t="shared" si="21"/>
        <v>1.042427363825108</v>
      </c>
      <c r="N33" s="5">
        <f t="shared" ref="N33:X34" si="22">N23/M23</f>
        <v>1.0129396249153488</v>
      </c>
      <c r="O33" s="5">
        <f t="shared" si="22"/>
        <v>1.0220935803831177</v>
      </c>
      <c r="P33" s="5">
        <f t="shared" ref="P33:X33" si="23">P23/O23</f>
        <v>1.0432070021048814</v>
      </c>
      <c r="Q33" s="5">
        <f t="shared" si="23"/>
        <v>1.0347569379399095</v>
      </c>
      <c r="R33" s="5">
        <f t="shared" si="23"/>
        <v>1.0658209000438614</v>
      </c>
      <c r="S33" s="5">
        <f t="shared" si="23"/>
        <v>1.0451208970566379</v>
      </c>
      <c r="T33" s="5">
        <f t="shared" si="23"/>
        <v>1.0397730221349299</v>
      </c>
      <c r="U33" s="5">
        <f t="shared" si="23"/>
        <v>1.1057278158016597</v>
      </c>
      <c r="V33" s="5">
        <f t="shared" si="23"/>
        <v>1.2116607182513353</v>
      </c>
      <c r="W33" s="5">
        <f t="shared" si="23"/>
        <v>1.0879105336506665</v>
      </c>
      <c r="X33" s="5">
        <f t="shared" si="23"/>
        <v>1.0438319661039721</v>
      </c>
    </row>
    <row r="34" spans="1:26" x14ac:dyDescent="0.2">
      <c r="A34" s="1" t="str">
        <f>A24</f>
        <v>LZZ</v>
      </c>
      <c r="B34" s="5">
        <v>1</v>
      </c>
      <c r="C34" s="5">
        <f t="shared" si="19"/>
        <v>1.1307009088201647</v>
      </c>
      <c r="D34" s="5">
        <f t="shared" si="19"/>
        <v>1.1165068998968752</v>
      </c>
      <c r="E34" s="5">
        <f t="shared" si="19"/>
        <v>1.0275405776531377</v>
      </c>
      <c r="F34" s="5">
        <f t="shared" si="19"/>
        <v>1.0168287553921229</v>
      </c>
      <c r="G34" s="5">
        <f t="shared" si="19"/>
        <v>1.1036154971416208</v>
      </c>
      <c r="H34" s="5">
        <f t="shared" si="20"/>
        <v>1.0982985612375034</v>
      </c>
      <c r="I34" s="5">
        <f t="shared" si="20"/>
        <v>1.1038388106285377</v>
      </c>
      <c r="J34" s="5">
        <f t="shared" si="20"/>
        <v>1.0739474717950015</v>
      </c>
      <c r="K34" s="5">
        <f t="shared" si="20"/>
        <v>1.0823284218333751</v>
      </c>
      <c r="L34" s="5">
        <f t="shared" si="20"/>
        <v>1.0430790660410294</v>
      </c>
      <c r="M34" s="5">
        <f>M24/L24</f>
        <v>1.009269678174822</v>
      </c>
      <c r="N34" s="5">
        <f t="shared" si="22"/>
        <v>1.0064135122714593</v>
      </c>
      <c r="O34" s="5">
        <f t="shared" si="22"/>
        <v>0.99100130363544281</v>
      </c>
      <c r="P34" s="5">
        <f t="shared" si="22"/>
        <v>1.0869880847731952</v>
      </c>
      <c r="Q34" s="5">
        <f t="shared" si="22"/>
        <v>1.0400037242195816</v>
      </c>
      <c r="R34" s="5">
        <f t="shared" si="22"/>
        <v>1.0437641153596298</v>
      </c>
      <c r="S34" s="5">
        <f t="shared" si="22"/>
        <v>1.0712650318470218</v>
      </c>
      <c r="T34" s="5">
        <f t="shared" si="22"/>
        <v>1.090424515235934</v>
      </c>
      <c r="U34" s="5">
        <f t="shared" si="22"/>
        <v>1.095432463529971</v>
      </c>
      <c r="V34" s="5">
        <f t="shared" si="22"/>
        <v>1.1617388648519724</v>
      </c>
      <c r="W34" s="5">
        <f t="shared" si="22"/>
        <v>1.1579636907556812</v>
      </c>
      <c r="X34" s="5">
        <f t="shared" si="22"/>
        <v>1.0453330155066867</v>
      </c>
    </row>
    <row r="35" spans="1:26" x14ac:dyDescent="0.2">
      <c r="A35" s="1" t="str">
        <f>A25</f>
        <v>předepsané léky a ZP</v>
      </c>
      <c r="B35" s="5">
        <v>1</v>
      </c>
      <c r="C35" s="5">
        <f t="shared" si="19"/>
        <v>1.094714860463444</v>
      </c>
      <c r="D35" s="5">
        <f t="shared" si="19"/>
        <v>1.0909254755458113</v>
      </c>
      <c r="E35" s="5">
        <f t="shared" si="19"/>
        <v>1.1054511098409159</v>
      </c>
      <c r="F35" s="5">
        <f t="shared" si="19"/>
        <v>1.0470953410283568</v>
      </c>
      <c r="G35" s="5">
        <f t="shared" si="19"/>
        <v>1.0960596077431601</v>
      </c>
      <c r="H35" s="5">
        <f t="shared" si="20"/>
        <v>0.92487895982322366</v>
      </c>
      <c r="I35" s="5">
        <f t="shared" si="20"/>
        <v>1.0077006981864032</v>
      </c>
      <c r="J35" s="5">
        <f t="shared" si="20"/>
        <v>0.99127809567298009</v>
      </c>
      <c r="K35" s="5">
        <f t="shared" si="20"/>
        <v>1.1058116185911293</v>
      </c>
      <c r="L35" s="5">
        <f t="shared" si="20"/>
        <v>0.94867099479481931</v>
      </c>
      <c r="M35" s="5">
        <f t="shared" si="20"/>
        <v>1.0036860687177585</v>
      </c>
      <c r="N35" s="5">
        <f t="shared" si="20"/>
        <v>1.0467986391344084</v>
      </c>
      <c r="O35" s="5">
        <f t="shared" si="20"/>
        <v>0.96147541955850813</v>
      </c>
      <c r="P35" s="5">
        <f t="shared" si="20"/>
        <v>0.99029563218910555</v>
      </c>
      <c r="Q35" s="5">
        <f t="shared" si="20"/>
        <v>1.0097313708461684</v>
      </c>
      <c r="R35" s="5">
        <f t="shared" si="20"/>
        <v>1.0274277571972952</v>
      </c>
      <c r="S35" s="5">
        <f t="shared" si="20"/>
        <v>1.0231147939202074</v>
      </c>
      <c r="T35" s="5">
        <f t="shared" si="20"/>
        <v>1.0308746388216321</v>
      </c>
      <c r="U35" s="5">
        <f t="shared" si="20"/>
        <v>1.0470118860128028</v>
      </c>
      <c r="V35" s="5">
        <f t="shared" si="20"/>
        <v>1.0199858561858546</v>
      </c>
      <c r="W35" s="5">
        <f t="shared" si="20"/>
        <v>1.0135633864547691</v>
      </c>
      <c r="X35" s="5">
        <f t="shared" si="20"/>
        <v>1.0804880809454405</v>
      </c>
    </row>
    <row r="36" spans="1:26" x14ac:dyDescent="0.2">
      <c r="A36" s="1" t="str">
        <f>A26</f>
        <v>lázně a ozdravovny</v>
      </c>
      <c r="B36" s="5">
        <v>1</v>
      </c>
      <c r="C36" s="5">
        <f t="shared" si="19"/>
        <v>1.1042278544336832</v>
      </c>
      <c r="D36" s="5">
        <f t="shared" si="19"/>
        <v>1.0794590695663471</v>
      </c>
      <c r="E36" s="5">
        <f t="shared" si="19"/>
        <v>1.0821863241837653</v>
      </c>
      <c r="F36" s="5">
        <f t="shared" si="19"/>
        <v>1.0127323622360511</v>
      </c>
      <c r="G36" s="5">
        <f t="shared" si="19"/>
        <v>0.91401320504826145</v>
      </c>
      <c r="H36" s="5">
        <f t="shared" si="20"/>
        <v>0.90097775728238594</v>
      </c>
      <c r="I36" s="5">
        <f t="shared" si="20"/>
        <v>1.0689714070986915</v>
      </c>
      <c r="J36" s="5">
        <f t="shared" si="20"/>
        <v>0.95554280202047626</v>
      </c>
      <c r="K36" s="5">
        <f t="shared" si="20"/>
        <v>1.1148883147116484</v>
      </c>
      <c r="L36" s="5">
        <f t="shared" si="20"/>
        <v>1.0039701855701475</v>
      </c>
      <c r="M36" s="5">
        <f t="shared" si="20"/>
        <v>0.92812773376375357</v>
      </c>
      <c r="N36" s="5">
        <f t="shared" si="20"/>
        <v>0.84500604192809359</v>
      </c>
      <c r="O36" s="5">
        <f t="shared" si="20"/>
        <v>0.62841439269595778</v>
      </c>
      <c r="P36" s="5">
        <f t="shared" si="20"/>
        <v>1.5459780100549749</v>
      </c>
      <c r="Q36" s="5">
        <f t="shared" si="20"/>
        <v>1.1769223523399974</v>
      </c>
      <c r="R36" s="5">
        <f t="shared" si="20"/>
        <v>1.1005097209021295</v>
      </c>
      <c r="S36" s="5">
        <f t="shared" si="20"/>
        <v>1.0355708290610697</v>
      </c>
      <c r="T36" s="5">
        <f t="shared" si="20"/>
        <v>1.0305363456716519</v>
      </c>
      <c r="U36" s="5">
        <f t="shared" si="20"/>
        <v>1.074947500428463</v>
      </c>
      <c r="V36" s="5">
        <f t="shared" si="20"/>
        <v>0.9227800311497083</v>
      </c>
      <c r="W36" s="5">
        <f t="shared" si="20"/>
        <v>1.0862315360448789</v>
      </c>
      <c r="X36" s="5">
        <f t="shared" si="20"/>
        <v>1.1117196397601776</v>
      </c>
    </row>
    <row r="37" spans="1:26" x14ac:dyDescent="0.2">
      <c r="A37" s="1" t="str">
        <f>A27</f>
        <v>doprava (DRNR a RZS)</v>
      </c>
      <c r="B37" s="5">
        <v>1</v>
      </c>
      <c r="C37" s="5">
        <f t="shared" si="19"/>
        <v>1.0669377048436857</v>
      </c>
      <c r="D37" s="5">
        <f t="shared" si="19"/>
        <v>1.0737310613008351</v>
      </c>
      <c r="E37" s="5">
        <f t="shared" si="19"/>
        <v>0.96584401207081538</v>
      </c>
      <c r="F37" s="5">
        <f t="shared" si="19"/>
        <v>1.001058209552937</v>
      </c>
      <c r="G37" s="5">
        <f t="shared" si="19"/>
        <v>1.1057809272664916</v>
      </c>
      <c r="H37" s="5">
        <f t="shared" si="20"/>
        <v>1.0780470363713128</v>
      </c>
      <c r="I37" s="5">
        <f t="shared" ref="I37:X37" si="24">I27/H27</f>
        <v>1.1491462026898995</v>
      </c>
      <c r="J37" s="5">
        <f t="shared" si="24"/>
        <v>1.0737018871750694</v>
      </c>
      <c r="K37" s="5">
        <f t="shared" si="24"/>
        <v>1.0435669102406537</v>
      </c>
      <c r="L37" s="5">
        <f t="shared" si="24"/>
        <v>1.0487997717247857</v>
      </c>
      <c r="M37" s="5">
        <f t="shared" si="24"/>
        <v>1.0075123925980087</v>
      </c>
      <c r="N37" s="5">
        <f t="shared" si="24"/>
        <v>1.0487772785050866</v>
      </c>
      <c r="O37" s="5">
        <f t="shared" si="24"/>
        <v>1.086421000307545</v>
      </c>
      <c r="P37" s="5">
        <f t="shared" si="24"/>
        <v>1.0354396789776616</v>
      </c>
      <c r="Q37" s="5">
        <f t="shared" si="24"/>
        <v>1.0624604946166714</v>
      </c>
      <c r="R37" s="5">
        <f t="shared" si="24"/>
        <v>1.0334308421379661</v>
      </c>
      <c r="S37" s="5">
        <f t="shared" si="24"/>
        <v>1.0178123390245992</v>
      </c>
      <c r="T37" s="5">
        <f t="shared" si="24"/>
        <v>1.0402264154917373</v>
      </c>
      <c r="U37" s="5">
        <f t="shared" si="24"/>
        <v>1.0662858269692304</v>
      </c>
      <c r="V37" s="5">
        <f t="shared" si="24"/>
        <v>1.2373312930026907</v>
      </c>
      <c r="W37" s="5">
        <f t="shared" si="24"/>
        <v>1.1241889136172272</v>
      </c>
      <c r="X37" s="5">
        <f t="shared" si="24"/>
        <v>0.96598635517923259</v>
      </c>
    </row>
    <row r="38" spans="1:26" x14ac:dyDescent="0.2">
      <c r="B38" s="5"/>
      <c r="C38" s="5"/>
      <c r="D38" s="5"/>
      <c r="E38" s="5"/>
      <c r="F38" s="5"/>
    </row>
    <row r="39" spans="1:26" x14ac:dyDescent="0.2">
      <c r="B39" s="5"/>
      <c r="C39" s="5"/>
      <c r="D39" s="5"/>
      <c r="E39" s="5"/>
      <c r="F39" s="5"/>
    </row>
    <row r="40" spans="1:26" x14ac:dyDescent="0.2">
      <c r="B40" s="5"/>
      <c r="C40" s="5"/>
      <c r="D40" s="5"/>
      <c r="E40" s="5"/>
      <c r="F40" s="5"/>
    </row>
    <row r="41" spans="1:26" ht="15.75" x14ac:dyDescent="0.25">
      <c r="A41" s="79" t="s">
        <v>108</v>
      </c>
      <c r="B41" s="5"/>
      <c r="C41" s="5"/>
      <c r="D41" s="5"/>
      <c r="E41" s="5"/>
      <c r="F41" s="5"/>
    </row>
    <row r="42" spans="1:26" ht="12.75" customHeight="1" thickBot="1" x14ac:dyDescent="0.25">
      <c r="A42" s="1" t="s">
        <v>384</v>
      </c>
      <c r="B42" s="5"/>
      <c r="C42" s="5"/>
      <c r="D42" s="5"/>
      <c r="E42" s="5"/>
      <c r="F42" s="5"/>
    </row>
    <row r="43" spans="1:26" ht="13.5" thickBot="1" x14ac:dyDescent="0.25">
      <c r="A43" s="118"/>
      <c r="B43" s="176" t="s">
        <v>107</v>
      </c>
      <c r="C43" s="176" t="s">
        <v>12</v>
      </c>
      <c r="D43" s="176" t="s">
        <v>13</v>
      </c>
      <c r="E43" s="176" t="s">
        <v>14</v>
      </c>
      <c r="F43" s="176" t="s">
        <v>38</v>
      </c>
      <c r="G43" s="176" t="s">
        <v>44</v>
      </c>
      <c r="H43" s="176" t="s">
        <v>46</v>
      </c>
      <c r="I43" s="176" t="s">
        <v>121</v>
      </c>
      <c r="J43" s="176" t="s">
        <v>146</v>
      </c>
      <c r="K43" s="176" t="s">
        <v>147</v>
      </c>
      <c r="L43" s="176" t="s">
        <v>158</v>
      </c>
      <c r="M43" s="176" t="s">
        <v>165</v>
      </c>
      <c r="N43" s="176" t="s">
        <v>175</v>
      </c>
      <c r="O43" s="176" t="s">
        <v>182</v>
      </c>
      <c r="P43" s="176" t="s">
        <v>270</v>
      </c>
      <c r="Q43" s="176" t="s">
        <v>284</v>
      </c>
      <c r="R43" s="176" t="s">
        <v>299</v>
      </c>
      <c r="S43" s="176" t="s">
        <v>313</v>
      </c>
      <c r="T43" s="176" t="s">
        <v>320</v>
      </c>
      <c r="U43" s="176" t="s">
        <v>331</v>
      </c>
      <c r="V43" s="176" t="s">
        <v>352</v>
      </c>
      <c r="W43" s="176" t="s">
        <v>359</v>
      </c>
      <c r="X43" s="176" t="s">
        <v>365</v>
      </c>
      <c r="Y43" s="176" t="s">
        <v>376</v>
      </c>
      <c r="Z43" s="177" t="s">
        <v>389</v>
      </c>
    </row>
    <row r="44" spans="1:26" x14ac:dyDescent="0.2">
      <c r="A44" s="116" t="s">
        <v>53</v>
      </c>
      <c r="B44" s="117">
        <f>'Tabulka 5'!C9+'Tabulka 5'!D9</f>
        <v>6727866.25</v>
      </c>
      <c r="C44" s="117">
        <f>'Tabulka 5'!E9+'Tabulka 5'!F9</f>
        <v>6869435</v>
      </c>
      <c r="D44" s="117">
        <f>'Tabulka 5'!G9+'Tabulka 5'!H9</f>
        <v>6988622.4000000004</v>
      </c>
      <c r="E44" s="117">
        <f>'Tabulka 5'!I9+'Tabulka 5'!J9</f>
        <v>7336161.9257056741</v>
      </c>
      <c r="F44" s="117">
        <f>'Tabulka 5'!K9+'Tabulka 5'!L9</f>
        <v>7836877</v>
      </c>
      <c r="G44" s="117">
        <f>'Tabulka 5'!M9+'Tabulka 5'!N9</f>
        <v>8136031.2483999999</v>
      </c>
      <c r="H44" s="117">
        <f>'Tabulka 5'!O9+'Tabulka 5'!P9</f>
        <v>8552466.124400001</v>
      </c>
      <c r="I44" s="117">
        <f>'Tabulka 5'!Q9+'Tabulka 5'!R9</f>
        <v>8607100.2510299999</v>
      </c>
      <c r="J44" s="117">
        <f>'Tabulka 5'!S9+'Tabulka 5'!T9</f>
        <v>8454491</v>
      </c>
      <c r="K44" s="117">
        <f>'Tabulka 5'!U9+'Tabulka 5'!V9</f>
        <v>9032124</v>
      </c>
      <c r="L44" s="117">
        <f>'Tabulka 5'!W9+'Tabulka 5'!X9</f>
        <v>9157258</v>
      </c>
      <c r="M44" s="85">
        <f>'Tabulka 5'!Y9+'Tabulka 5'!Z9</f>
        <v>9701759</v>
      </c>
      <c r="N44" s="185">
        <f>'Tabulka 5'!AA9+'Tabulka 5'!AB9</f>
        <v>9932075</v>
      </c>
      <c r="O44" s="185">
        <f>'Tabulka 5'!AC9+'Tabulka 5'!AD9</f>
        <v>10065833</v>
      </c>
      <c r="P44" s="185">
        <f>'Tabulka 5'!AE9+'Tabulka 5'!AF9</f>
        <v>9963619</v>
      </c>
      <c r="Q44" s="185">
        <f>'Tabulka 5'!AG9+'Tabulka 5'!AH9</f>
        <v>10004971</v>
      </c>
      <c r="R44" s="185">
        <f>'Tabulka 5'!AI9+'Tabulka 5'!AJ9</f>
        <v>10058786</v>
      </c>
      <c r="S44" s="185">
        <f>'Tabulka 5'!AK9+'Tabulka 5'!AL9</f>
        <v>10385144</v>
      </c>
      <c r="T44" s="185">
        <f>'Tabulka 5'!AM9+'Tabulka 5'!AN9</f>
        <v>10695718</v>
      </c>
      <c r="U44" s="185">
        <f>'Tabulka 5'!AO9+'Tabulka 5'!AP9</f>
        <v>10931949</v>
      </c>
      <c r="V44" s="185">
        <f>'Tabulka 5'!AQ9+'Tabulka 5'!AR9</f>
        <v>11148783.342050001</v>
      </c>
      <c r="W44" s="185">
        <f>'Tabulka 5'!AS9+'Tabulka 5'!AT9</f>
        <v>12164849.774909999</v>
      </c>
      <c r="X44" s="185">
        <f>'Tabulka 5'!AU9+'Tabulka 5'!AW9</f>
        <v>13698177.999999998</v>
      </c>
      <c r="Y44" s="185">
        <f>'Tabulka 5'!AX9+'Tabulka 5'!AY9</f>
        <v>13843862.788600001</v>
      </c>
      <c r="Z44" s="367">
        <f>'Tabulka 5'!AZ9+'Tabulka 5'!BA9</f>
        <v>15165326.951230001</v>
      </c>
    </row>
    <row r="45" spans="1:26" x14ac:dyDescent="0.2">
      <c r="A45" s="305" t="s">
        <v>54</v>
      </c>
      <c r="B45" s="300">
        <f>'Tabulka 5'!C10+'Tabulka 5'!D10</f>
        <v>5070736.2277957425</v>
      </c>
      <c r="C45" s="300">
        <f>'Tabulka 5'!E10+'Tabulka 5'!F10</f>
        <v>5568776</v>
      </c>
      <c r="D45" s="300">
        <f>'Tabulka 5'!G10+'Tabulka 5'!H10</f>
        <v>5776582.8300000001</v>
      </c>
      <c r="E45" s="300">
        <f>'Tabulka 5'!I10+'Tabulka 5'!J10</f>
        <v>6131730.8515850045</v>
      </c>
      <c r="F45" s="300">
        <f>'Tabulka 5'!K10+'Tabulka 5'!L10</f>
        <v>6804130</v>
      </c>
      <c r="G45" s="300">
        <f>'Tabulka 5'!M10+'Tabulka 5'!N10</f>
        <v>7358890.32283</v>
      </c>
      <c r="H45" s="300">
        <f>'Tabulka 5'!O10+'Tabulka 5'!P10</f>
        <v>7477213.7910000002</v>
      </c>
      <c r="I45" s="300">
        <f>'Tabulka 5'!Q10+'Tabulka 5'!R10</f>
        <v>7579723.5268900003</v>
      </c>
      <c r="J45" s="117">
        <f>'Tabulka 5'!S10+'Tabulka 5'!T10</f>
        <v>8199609</v>
      </c>
      <c r="K45" s="117">
        <f>'Tabulka 5'!U10+'Tabulka 5'!V10</f>
        <v>8593980</v>
      </c>
      <c r="L45" s="117">
        <f>'Tabulka 5'!W10+'Tabulka 5'!X10</f>
        <v>10159102</v>
      </c>
      <c r="M45" s="300">
        <f>'Tabulka 5'!Y10+'Tabulka 5'!Z10</f>
        <v>11905634</v>
      </c>
      <c r="N45" s="288">
        <f>'Tabulka 5'!AA10+'Tabulka 5'!AB10</f>
        <v>12587383</v>
      </c>
      <c r="O45" s="288">
        <f>'Tabulka 5'!AC10+'Tabulka 5'!AD10</f>
        <v>12888618</v>
      </c>
      <c r="P45" s="288">
        <f>'Tabulka 5'!AE10+'Tabulka 5'!AF10</f>
        <v>13093739</v>
      </c>
      <c r="Q45" s="288">
        <f>'Tabulka 5'!AG10+'Tabulka 5'!AH10</f>
        <v>13379454</v>
      </c>
      <c r="R45" s="288">
        <f>'Tabulka 5'!AI10+'Tabulka 5'!AJ10</f>
        <v>13590597</v>
      </c>
      <c r="S45" s="288">
        <f>'Tabulka 5'!AK10+'Tabulka 5'!AL10</f>
        <v>14388749</v>
      </c>
      <c r="T45" s="288">
        <f>'Tabulka 5'!AM10+'Tabulka 5'!AN10</f>
        <v>14812915</v>
      </c>
      <c r="U45" s="288">
        <f>'Tabulka 5'!AO10+'Tabulka 5'!AP10</f>
        <v>15466570</v>
      </c>
      <c r="V45" s="342">
        <f>'Tabulka 5'!AQ10+'Tabulka 5'!AR10</f>
        <v>15982569.56473</v>
      </c>
      <c r="W45" s="342">
        <f>'Tabulka 5'!AS10+'Tabulka 5'!AT10</f>
        <v>17261139.894919999</v>
      </c>
      <c r="X45" s="342">
        <f>'Tabulka 5'!AU10+'Tabulka 5'!AW10</f>
        <v>20915576</v>
      </c>
      <c r="Y45" s="342">
        <f>'Tabulka 5'!AX10+'Tabulka 5'!AY10</f>
        <v>25144995.391329996</v>
      </c>
      <c r="Z45" s="343">
        <f>'Tabulka 5'!AZ10+'Tabulka 5'!BA10</f>
        <v>25192952.346260004</v>
      </c>
    </row>
    <row r="46" spans="1:26" x14ac:dyDescent="0.2">
      <c r="A46" s="305" t="s">
        <v>55</v>
      </c>
      <c r="B46" s="300">
        <f>'Tabulka 5'!C14+'Tabulka 5'!D14</f>
        <v>608037.09265928413</v>
      </c>
      <c r="C46" s="300">
        <f>'Tabulka 5'!E14+'Tabulka 5'!F14</f>
        <v>962997</v>
      </c>
      <c r="D46" s="300">
        <f>'Tabulka 5'!G14+'Tabulka 5'!H14</f>
        <v>1029388.1000000001</v>
      </c>
      <c r="E46" s="300">
        <f>'Tabulka 5'!I14+'Tabulka 5'!J14</f>
        <v>1125529.0959999999</v>
      </c>
      <c r="F46" s="300">
        <f>'Tabulka 5'!K14+'Tabulka 5'!L14</f>
        <v>1214729</v>
      </c>
      <c r="G46" s="300">
        <f>'Tabulka 5'!M14+'Tabulka 5'!N14</f>
        <v>1443954.8363846175</v>
      </c>
      <c r="H46" s="300">
        <f>'Tabulka 5'!O14+'Tabulka 5'!P14</f>
        <v>1578519.4203558331</v>
      </c>
      <c r="I46" s="300">
        <f>'Tabulka 5'!Q14+'Tabulka 5'!R14</f>
        <v>1605753.3938199999</v>
      </c>
      <c r="J46" s="117">
        <f>'Tabulka 5'!S14+'Tabulka 5'!T14</f>
        <v>1539911.1003737678</v>
      </c>
      <c r="K46" s="117">
        <f>'Tabulka 5'!U14+'Tabulka 5'!V14</f>
        <v>1646782</v>
      </c>
      <c r="L46" s="117">
        <f>'Tabulka 5'!W14+'Tabulka 5'!X14</f>
        <v>1810264</v>
      </c>
      <c r="M46" s="300">
        <f>'Tabulka 5'!Y14+'Tabulka 5'!Z14</f>
        <v>2168338</v>
      </c>
      <c r="N46" s="288">
        <f>'Tabulka 5'!AA14+'Tabulka 5'!AB14</f>
        <v>2227929</v>
      </c>
      <c r="O46" s="288">
        <f>'Tabulka 5'!AC14+'Tabulka 5'!AD14</f>
        <v>2427377</v>
      </c>
      <c r="P46" s="288">
        <f>'Tabulka 5'!AE14+'Tabulka 5'!AF14</f>
        <v>2533121</v>
      </c>
      <c r="Q46" s="288">
        <f>'Tabulka 5'!AG14+'Tabulka 5'!AH14</f>
        <v>2615143</v>
      </c>
      <c r="R46" s="288">
        <f>'Tabulka 5'!AI14+'Tabulka 5'!AJ14</f>
        <v>2859199</v>
      </c>
      <c r="S46" s="288">
        <f>'Tabulka 5'!AK14+'Tabulka 5'!AL14</f>
        <v>2840938</v>
      </c>
      <c r="T46" s="288">
        <f>'Tabulka 5'!AM14+'Tabulka 5'!AN14</f>
        <v>3020410</v>
      </c>
      <c r="U46" s="288">
        <f>'Tabulka 5'!AO14+'Tabulka 5'!AP14</f>
        <v>2978089</v>
      </c>
      <c r="V46" s="342">
        <f>'Tabulka 5'!AQ14+'Tabulka 5'!AR14</f>
        <v>3067062.57706</v>
      </c>
      <c r="W46" s="342">
        <f>'Tabulka 5'!AS14+'Tabulka 5'!AT14</f>
        <v>3407008.0543999998</v>
      </c>
      <c r="X46" s="342">
        <f>'Tabulka 5'!AU14+'Tabulka 5'!AW14</f>
        <v>3699942.9999999995</v>
      </c>
      <c r="Y46" s="342">
        <f>'Tabulka 5'!AX14+'Tabulka 5'!AY14</f>
        <v>3696014.2231099997</v>
      </c>
      <c r="Z46" s="343">
        <f>'Tabulka 5'!AZ14+'Tabulka 5'!BA14</f>
        <v>4195364.2560200002</v>
      </c>
    </row>
    <row r="47" spans="1:26" x14ac:dyDescent="0.2">
      <c r="A47" s="305" t="s">
        <v>8</v>
      </c>
      <c r="B47" s="300">
        <f>'Tabulka 5'!C15+'Tabulka 5'!D15</f>
        <v>2284874.28157746</v>
      </c>
      <c r="C47" s="300">
        <f>'Tabulka 5'!E15+'Tabulka 5'!F15</f>
        <v>3564560</v>
      </c>
      <c r="D47" s="300">
        <f>'Tabulka 5'!G15+'Tabulka 5'!H15</f>
        <v>3832245.2199999997</v>
      </c>
      <c r="E47" s="300">
        <f>'Tabulka 5'!I15+'Tabulka 5'!J15</f>
        <v>4010186.5889652297</v>
      </c>
      <c r="F47" s="300">
        <f>'Tabulka 5'!K15+'Tabulka 5'!L15</f>
        <v>4627356</v>
      </c>
      <c r="G47" s="300">
        <f>'Tabulka 5'!M15+'Tabulka 5'!N15</f>
        <v>5392921.1022300003</v>
      </c>
      <c r="H47" s="300">
        <f>'Tabulka 5'!O15+'Tabulka 5'!P15</f>
        <v>6186176.0184700005</v>
      </c>
      <c r="I47" s="300">
        <f>'Tabulka 5'!Q15+'Tabulka 5'!R15</f>
        <v>6721428.4321699999</v>
      </c>
      <c r="J47" s="117">
        <f>'Tabulka 5'!S15+'Tabulka 5'!T15</f>
        <v>6515858</v>
      </c>
      <c r="K47" s="117">
        <f>'Tabulka 5'!U15+'Tabulka 5'!V15</f>
        <v>6631628</v>
      </c>
      <c r="L47" s="117">
        <f>'Tabulka 5'!W15+'Tabulka 5'!X15</f>
        <v>7387319</v>
      </c>
      <c r="M47" s="300">
        <f>'Tabulka 5'!Y15+'Tabulka 5'!Z15</f>
        <v>8927076</v>
      </c>
      <c r="N47" s="288">
        <f>'Tabulka 5'!AA15+'Tabulka 5'!AB15</f>
        <v>8193491</v>
      </c>
      <c r="O47" s="288">
        <f>'Tabulka 5'!AC15+'Tabulka 5'!AD15</f>
        <v>8328538</v>
      </c>
      <c r="P47" s="288">
        <f>'Tabulka 5'!AE15+'Tabulka 5'!AF15</f>
        <v>8640991</v>
      </c>
      <c r="Q47" s="288">
        <f>'Tabulka 5'!AG15+'Tabulka 5'!AH15</f>
        <v>8733858</v>
      </c>
      <c r="R47" s="288">
        <f>'Tabulka 5'!AI15+'Tabulka 5'!AJ15</f>
        <v>9608594</v>
      </c>
      <c r="S47" s="288">
        <f>'Tabulka 5'!AK15+'Tabulka 5'!AL15</f>
        <v>9540195</v>
      </c>
      <c r="T47" s="288">
        <f>'Tabulka 5'!AM15+'Tabulka 5'!AN15</f>
        <v>9985689</v>
      </c>
      <c r="U47" s="288">
        <f>'Tabulka 5'!AO15+'Tabulka 5'!AP15</f>
        <v>10454343</v>
      </c>
      <c r="V47" s="342">
        <f>'Tabulka 5'!AQ15+'Tabulka 5'!AR15</f>
        <v>11078713.313100001</v>
      </c>
      <c r="W47" s="342">
        <f>'Tabulka 5'!AS15+'Tabulka 5'!AT15</f>
        <v>11657164.412250001</v>
      </c>
      <c r="X47" s="342">
        <f>'Tabulka 5'!AU15+'Tabulka 5'!AW15</f>
        <v>15920449</v>
      </c>
      <c r="Y47" s="342">
        <f>'Tabulka 5'!AX15+'Tabulka 5'!AY15</f>
        <v>18791689.89322</v>
      </c>
      <c r="Z47" s="343">
        <f>'Tabulka 5'!AZ15+'Tabulka 5'!BA15</f>
        <v>18047459.196449999</v>
      </c>
    </row>
    <row r="48" spans="1:26" x14ac:dyDescent="0.2">
      <c r="A48" s="305" t="s">
        <v>56</v>
      </c>
      <c r="B48" s="300">
        <f>'Tabulka 5'!C20+'Tabulka 5'!D20</f>
        <v>281982.09884280979</v>
      </c>
      <c r="C48" s="300">
        <f>'Tabulka 5'!E20+'Tabulka 5'!F20</f>
        <v>393422</v>
      </c>
      <c r="D48" s="300">
        <f>'Tabulka 5'!G20+'Tabulka 5'!H20</f>
        <v>419726.52</v>
      </c>
      <c r="E48" s="300">
        <f>'Tabulka 5'!I20+'Tabulka 5'!J20</f>
        <v>500235.46582809987</v>
      </c>
      <c r="F48" s="300">
        <f>'Tabulka 5'!K20+'Tabulka 5'!L20</f>
        <v>617402</v>
      </c>
      <c r="G48" s="300">
        <f>'Tabulka 5'!M20+'Tabulka 5'!N20</f>
        <v>725367.65052999998</v>
      </c>
      <c r="H48" s="300">
        <f>'Tabulka 5'!O20+'Tabulka 5'!P20</f>
        <v>838789.88627999998</v>
      </c>
      <c r="I48" s="300">
        <f>'Tabulka 5'!Q20+'Tabulka 5'!R20</f>
        <v>901605.86048999999</v>
      </c>
      <c r="J48" s="117">
        <f>'Tabulka 5'!S20+'Tabulka 5'!T20</f>
        <v>895486</v>
      </c>
      <c r="K48" s="117">
        <f>'Tabulka 5'!U20+'Tabulka 5'!V20</f>
        <v>1021161</v>
      </c>
      <c r="L48" s="117">
        <f>'Tabulka 5'!W20+'Tabulka 5'!X20</f>
        <v>1064738</v>
      </c>
      <c r="M48" s="300">
        <f>'Tabulka 5'!Y20+'Tabulka 5'!Z20</f>
        <v>1334518</v>
      </c>
      <c r="N48" s="288">
        <f>'Tabulka 5'!AA20+'Tabulka 5'!AB20</f>
        <v>1318965</v>
      </c>
      <c r="O48" s="288">
        <f>'Tabulka 5'!AC20+'Tabulka 5'!AD20</f>
        <v>1376019</v>
      </c>
      <c r="P48" s="288">
        <f>'Tabulka 5'!AE20+'Tabulka 5'!AF20</f>
        <v>1387575</v>
      </c>
      <c r="Q48" s="288">
        <f>'Tabulka 5'!AG20+'Tabulka 5'!AH20</f>
        <v>1549130</v>
      </c>
      <c r="R48" s="288">
        <f>'Tabulka 5'!AI20+'Tabulka 5'!AJ20</f>
        <v>1683859</v>
      </c>
      <c r="S48" s="288">
        <f>'Tabulka 5'!AK20+'Tabulka 5'!AL20</f>
        <v>1686065</v>
      </c>
      <c r="T48" s="288">
        <f>'Tabulka 5'!AM20+'Tabulka 5'!AN20</f>
        <v>1904909</v>
      </c>
      <c r="U48" s="288">
        <f>'Tabulka 5'!AO20+'Tabulka 5'!AP20</f>
        <v>1916620</v>
      </c>
      <c r="V48" s="342">
        <f>'Tabulka 5'!AQ20+'Tabulka 5'!AR20</f>
        <v>2006747.2420899998</v>
      </c>
      <c r="W48" s="342">
        <f>'Tabulka 5'!AS20+'Tabulka 5'!AT20</f>
        <v>2325341.7123400001</v>
      </c>
      <c r="X48" s="342">
        <f>'Tabulka 5'!AU20+'Tabulka 5'!AW20</f>
        <v>3275231.0000000009</v>
      </c>
      <c r="Y48" s="342">
        <f>'Tabulka 5'!AX20+'Tabulka 5'!AY20</f>
        <v>3473329.0440699998</v>
      </c>
      <c r="Z48" s="343">
        <f>'Tabulka 5'!AZ20+'Tabulka 5'!BA20</f>
        <v>3971086.1024200004</v>
      </c>
    </row>
    <row r="49" spans="1:26" x14ac:dyDescent="0.2">
      <c r="A49" s="311" t="s">
        <v>340</v>
      </c>
      <c r="B49" s="300"/>
      <c r="C49" s="300"/>
      <c r="D49" s="300"/>
      <c r="E49" s="300"/>
      <c r="F49" s="300"/>
      <c r="G49" s="300"/>
      <c r="H49" s="300"/>
      <c r="I49" s="300"/>
      <c r="J49" s="117"/>
      <c r="K49" s="117">
        <f>+'Tabulka 5'!U13+'Tabulka 5'!V13</f>
        <v>2473848</v>
      </c>
      <c r="L49" s="117">
        <f>+'Tabulka 5'!W13+'Tabulka 5'!X13</f>
        <v>2982038</v>
      </c>
      <c r="M49" s="300">
        <f>+'Tabulka 5'!Y13+'Tabulka 5'!Z13</f>
        <v>2731327</v>
      </c>
      <c r="N49" s="288">
        <f>+'Tabulka 5'!AA13+'Tabulka 5'!AB13</f>
        <v>2909194</v>
      </c>
      <c r="O49" s="288">
        <f>+'Tabulka 5'!AC13+'Tabulka 5'!AD13</f>
        <v>3057357</v>
      </c>
      <c r="P49" s="288">
        <f>+'Tabulka 5'!AE13+'Tabulka 5'!AF13</f>
        <v>3323744</v>
      </c>
      <c r="Q49" s="288">
        <f>+'Tabulka 5'!AG13+'Tabulka 5'!AH13</f>
        <v>3372063</v>
      </c>
      <c r="R49" s="288">
        <f>+'Tabulka 5'!AI13+'Tabulka 5'!AJ13</f>
        <v>3462940</v>
      </c>
      <c r="S49" s="288">
        <f>+'Tabulka 5'!AK13+'Tabulka 5'!AL13</f>
        <v>3499301</v>
      </c>
      <c r="T49" s="288">
        <f>+'Tabulka 5'!AM13+'Tabulka 5'!AN13</f>
        <v>3765586</v>
      </c>
      <c r="U49" s="288">
        <f>+'Tabulka 5'!AO13+'Tabulka 5'!AP13</f>
        <v>3912366</v>
      </c>
      <c r="V49" s="342">
        <f>+'Tabulka 5'!AQ13+'Tabulka 5'!AR13</f>
        <v>4019860.3380899997</v>
      </c>
      <c r="W49" s="342">
        <f>+'Tabulka 5'!AS13+'Tabulka 5'!AT13</f>
        <v>4345069.2755699996</v>
      </c>
      <c r="X49" s="342">
        <f>+'Tabulka 5'!AU13+'Tabulka 5'!AW13</f>
        <v>5297620</v>
      </c>
      <c r="Y49" s="342">
        <f>+'Tabulka 5'!AX13+'Tabulka 5'!AY13</f>
        <v>5051327.8418800002</v>
      </c>
      <c r="Z49" s="343">
        <f>+'Tabulka 5'!AZ13+'Tabulka 5'!BA13</f>
        <v>5622324.9848999996</v>
      </c>
    </row>
    <row r="50" spans="1:26" x14ac:dyDescent="0.2">
      <c r="A50" s="299" t="s">
        <v>339</v>
      </c>
      <c r="B50" s="300">
        <f>'Tabulka 5'!C21+'Tabulka 5'!D21</f>
        <v>8073327.9211157188</v>
      </c>
      <c r="C50" s="300">
        <f>'Tabulka 5'!E21+'Tabulka 5'!F21</f>
        <v>6861698</v>
      </c>
      <c r="D50" s="300">
        <f>'Tabulka 5'!G21+'Tabulka 5'!H21</f>
        <v>7378073.8000000007</v>
      </c>
      <c r="E50" s="300">
        <f>'Tabulka 5'!I21+'Tabulka 5'!J21</f>
        <v>8510245.6119999997</v>
      </c>
      <c r="F50" s="300">
        <f>'Tabulka 5'!K21+'Tabulka 5'!L21</f>
        <v>9954079</v>
      </c>
      <c r="G50" s="300">
        <f>'Tabulka 5'!M21+'Tabulka 5'!N21</f>
        <v>10928193.580181308</v>
      </c>
      <c r="H50" s="300">
        <f>'Tabulka 5'!O21+'Tabulka 5'!P21</f>
        <v>11625461.502220001</v>
      </c>
      <c r="I50" s="300">
        <f>'Tabulka 5'!Q21+'Tabulka 5'!R21</f>
        <v>12359063.8335</v>
      </c>
      <c r="J50" s="117">
        <f>'Tabulka 5'!S21+'Tabulka 5'!T21</f>
        <v>13992870.899626233</v>
      </c>
      <c r="K50" s="117">
        <f>'Tabulka 5'!U21+'Tabulka 5'!V21</f>
        <v>13440375</v>
      </c>
      <c r="L50" s="117">
        <f>'Tabulka 5'!W21+'Tabulka 5'!X21</f>
        <v>14863739</v>
      </c>
      <c r="M50" s="300">
        <f>'Tabulka 5'!Y21+'Tabulka 5'!Z21</f>
        <v>16306040</v>
      </c>
      <c r="N50" s="288">
        <f>'Tabulka 5'!AA21+'Tabulka 5'!AB21-'Tabulka 5'!AA23-'Tabulka 5'!AB23</f>
        <v>16590229</v>
      </c>
      <c r="O50" s="288">
        <f>'Tabulka 5'!AC21+'Tabulka 5'!AD21-'Tabulka 5'!AC23-'Tabulka 5'!AD23</f>
        <v>18013966</v>
      </c>
      <c r="P50" s="288">
        <f>'Tabulka 5'!AE21+'Tabulka 5'!AF21-'Tabulka 5'!AE23-'Tabulka 5'!AF23</f>
        <v>18108647</v>
      </c>
      <c r="Q50" s="288">
        <f>'Tabulka 5'!AG21+'Tabulka 5'!AH21-'Tabulka 5'!AG23-'Tabulka 5'!AH23</f>
        <v>18416065</v>
      </c>
      <c r="R50" s="288">
        <f>'Tabulka 5'!AI21+'Tabulka 5'!AJ21-'Tabulka 5'!AI23-'Tabulka 5'!AJ23</f>
        <v>19237322</v>
      </c>
      <c r="S50" s="288">
        <f>'Tabulka 5'!AK21+'Tabulka 5'!AL21-'Tabulka 5'!AK23-'Tabulka 5'!AL23</f>
        <v>20259756</v>
      </c>
      <c r="T50" s="288">
        <f>'Tabulka 5'!AM21+'Tabulka 5'!AN21-'Tabulka 5'!AM23-'Tabulka 5'!AN23</f>
        <v>22276409</v>
      </c>
      <c r="U50" s="288">
        <f>'Tabulka 5'!AO21+'Tabulka 5'!AP21-'Tabulka 5'!AO23-'Tabulka 5'!AP23</f>
        <v>23205875</v>
      </c>
      <c r="V50" s="342">
        <f>'Tabulka 5'!AQ21+'Tabulka 5'!AR21-'Tabulka 5'!AQ23-'Tabulka 5'!AR23</f>
        <v>23819555.273720004</v>
      </c>
      <c r="W50" s="342">
        <f>'Tabulka 5'!AS21+'Tabulka 5'!AT21-'Tabulka 5'!AS23-'Tabulka 5'!AT23</f>
        <v>27021664.5054463</v>
      </c>
      <c r="X50" s="342">
        <f>'Tabulka 5'!AU21+'Tabulka 5'!AW21-'Tabulka 5'!AU23-'Tabulka 5'!AW23</f>
        <v>31686845.45403</v>
      </c>
      <c r="Y50" s="342">
        <f>'Tabulka 5'!AX21+'Tabulka 5'!AY21-'Tabulka 5'!AX23-'Tabulka 5'!AY23</f>
        <v>32160273.558879998</v>
      </c>
      <c r="Z50" s="343">
        <f>'Tabulka 5'!AZ21+'Tabulka 5'!BA21-'Tabulka 5'!AZ23-'Tabulka 5'!BA23</f>
        <v>35627723.833219998</v>
      </c>
    </row>
    <row r="51" spans="1:26" x14ac:dyDescent="0.2">
      <c r="A51" s="299" t="s">
        <v>336</v>
      </c>
      <c r="B51" s="300"/>
      <c r="C51" s="300"/>
      <c r="D51" s="300"/>
      <c r="E51" s="300"/>
      <c r="F51" s="300"/>
      <c r="G51" s="300"/>
      <c r="H51" s="300"/>
      <c r="I51" s="300"/>
      <c r="J51" s="117"/>
      <c r="K51" s="117"/>
      <c r="L51" s="117"/>
      <c r="M51" s="300"/>
      <c r="N51" s="288">
        <f>'Tabulka 5'!AA23+'Tabulka 5'!AB23+'Tabulka 5'!AA41+'Tabulka 5'!AB41</f>
        <v>6722872</v>
      </c>
      <c r="O51" s="288">
        <f>'Tabulka 5'!AC23+'Tabulka 5'!AD23+'Tabulka 5'!AC41+'Tabulka 5'!AD41</f>
        <v>7704473</v>
      </c>
      <c r="P51" s="288">
        <f>'Tabulka 5'!AE23+'Tabulka 5'!AF23+'Tabulka 5'!AE41+'Tabulka 5'!AF41</f>
        <v>8518675</v>
      </c>
      <c r="Q51" s="288">
        <f>'Tabulka 5'!AG23+'Tabulka 5'!AH23+'Tabulka 5'!AG41+'Tabulka 5'!AH41</f>
        <v>10194042</v>
      </c>
      <c r="R51" s="288">
        <f>'Tabulka 5'!AI23+'Tabulka 5'!AJ23+'Tabulka 5'!AI41+'Tabulka 5'!AJ41</f>
        <v>11987413</v>
      </c>
      <c r="S51" s="288">
        <f>'Tabulka 5'!AK23+'Tabulka 5'!AL23+'Tabulka 5'!AK41+'Tabulka 5'!AL41</f>
        <v>12760965</v>
      </c>
      <c r="T51" s="288">
        <f>'Tabulka 5'!AM23+'Tabulka 5'!AN23+'Tabulka 5'!AM41+'Tabulka 5'!AN41</f>
        <v>15170368</v>
      </c>
      <c r="U51" s="288">
        <f>'Tabulka 5'!AO23+'Tabulka 5'!AP23+'Tabulka 5'!AO41+'Tabulka 5'!AP41</f>
        <v>16635001</v>
      </c>
      <c r="V51" s="342">
        <f>'Tabulka 5'!AQ23+'Tabulka 5'!AR23+'Tabulka 5'!AQ41+'Tabulka 5'!AR41</f>
        <v>17947325.701980002</v>
      </c>
      <c r="W51" s="342">
        <f>'Tabulka 5'!AS23+'Tabulka 5'!AT23+'Tabulka 5'!AS41+'Tabulka 5'!AT41</f>
        <v>20446625.6360429</v>
      </c>
      <c r="X51" s="342">
        <f>'Tabulka 5'!AU23+'Tabulka 5'!AW23+'Tabulka 5'!AU41+'Tabulka 5'!AW41</f>
        <v>23988003.016340002</v>
      </c>
      <c r="Y51" s="342">
        <f>'Tabulka 5'!AX23+'Tabulka 5'!AY23+'Tabulka 5'!AX41+'Tabulka 5'!AY41</f>
        <v>26564708.72332</v>
      </c>
      <c r="Z51" s="343">
        <f>'Tabulka 5'!AZ23+'Tabulka 5'!BA23+'Tabulka 5'!AZ41+'Tabulka 5'!BA41</f>
        <v>30241178.215740003</v>
      </c>
    </row>
    <row r="52" spans="1:26" x14ac:dyDescent="0.2">
      <c r="A52" s="299" t="s">
        <v>338</v>
      </c>
      <c r="B52" s="300">
        <f>'Tabulka 5'!C33+'Tabulka 5'!D33</f>
        <v>48278727.621213116</v>
      </c>
      <c r="C52" s="300">
        <f>'Tabulka 5'!E33+'Tabulka 5'!F33</f>
        <v>51205068</v>
      </c>
      <c r="D52" s="300">
        <f>'Tabulka 5'!G33+'Tabulka 5'!H33</f>
        <v>52344193.420000002</v>
      </c>
      <c r="E52" s="300">
        <f>'Tabulka 5'!I33+'Tabulka 5'!J33</f>
        <v>59185627.071452491</v>
      </c>
      <c r="F52" s="300">
        <f>'Tabulka 5'!K33+'Tabulka 5'!L33</f>
        <v>66081161</v>
      </c>
      <c r="G52" s="300">
        <f>'Tabulka 5'!M33+'Tabulka 5'!N33</f>
        <v>67901074.345929995</v>
      </c>
      <c r="H52" s="300">
        <f>'Tabulka 5'!O33+'Tabulka 5'!P33</f>
        <v>72217708.961860001</v>
      </c>
      <c r="I52" s="300">
        <f>'Tabulka 5'!Q33+'Tabulka 5'!R33</f>
        <v>76197768.943360001</v>
      </c>
      <c r="J52" s="117">
        <f>'Tabulka 5'!S33+'Tabulka 5'!T33</f>
        <v>83687900</v>
      </c>
      <c r="K52" s="117">
        <f>'Tabulka 5'!U33+'Tabulka 5'!V33</f>
        <v>92377952</v>
      </c>
      <c r="L52" s="117">
        <f>'Tabulka 5'!W33+'Tabulka 5'!X33</f>
        <v>99209068</v>
      </c>
      <c r="M52" s="300">
        <f>'Tabulka 5'!Y33+'Tabulka 5'!Z33</f>
        <v>107376794</v>
      </c>
      <c r="N52" s="288">
        <f>'Tabulka 5'!AA33+'Tabulka 5'!AB33-'Tabulka 5'!AA41-'Tabulka 5'!AB41</f>
        <v>106149140</v>
      </c>
      <c r="O52" s="288">
        <f>'Tabulka 5'!AC33+'Tabulka 5'!AD33-'Tabulka 5'!AC41-'Tabulka 5'!AD41</f>
        <v>106046717</v>
      </c>
      <c r="P52" s="288">
        <f>'Tabulka 5'!AE33+'Tabulka 5'!AF33-'Tabulka 5'!AE41-'Tabulka 5'!AF41</f>
        <v>105899340</v>
      </c>
      <c r="Q52" s="288">
        <f>'Tabulka 5'!AG33+'Tabulka 5'!AH33-'Tabulka 5'!AG41-'Tabulka 5'!AH41</f>
        <v>103330266</v>
      </c>
      <c r="R52" s="288">
        <f>'Tabulka 5'!AI33+'Tabulka 5'!AJ33-'Tabulka 5'!AI41-'Tabulka 5'!AJ41</f>
        <v>111428740</v>
      </c>
      <c r="S52" s="288">
        <f>'Tabulka 5'!AK33+'Tabulka 5'!AL33-'Tabulka 5'!AK41-'Tabulka 5'!AL41</f>
        <v>115611754</v>
      </c>
      <c r="T52" s="288">
        <f>'Tabulka 5'!AM33+'Tabulka 5'!AN33-'Tabulka 5'!AM41-'Tabulka 5'!AN41</f>
        <v>118946881</v>
      </c>
      <c r="U52" s="288">
        <f>'Tabulka 5'!AO33+'Tabulka 5'!AP33-'Tabulka 5'!AO41-'Tabulka 5'!AP41</f>
        <v>127207754</v>
      </c>
      <c r="V52" s="342">
        <f>'Tabulka 5'!AQ33+'Tabulka 5'!AR33-'Tabulka 5'!AQ41-'Tabulka 5'!AR41</f>
        <v>139028623.72163999</v>
      </c>
      <c r="W52" s="342">
        <f>'Tabulka 5'!AS33+'Tabulka 5'!AT33-'Tabulka 5'!AS41-'Tabulka 5'!AT41</f>
        <v>151905229.18468902</v>
      </c>
      <c r="X52" s="342">
        <f>'Tabulka 5'!AU33+'Tabulka 5'!AW33-'Tabulka 5'!AU41-'Tabulka 5'!AW41</f>
        <v>176122223.52963001</v>
      </c>
      <c r="Y52" s="342">
        <f>'Tabulka 5'!AX33+'Tabulka 5'!AY33-'Tabulka 5'!AX41-'Tabulka 5'!AY41</f>
        <v>204731382.92320001</v>
      </c>
      <c r="Z52" s="343">
        <f>'Tabulka 5'!AZ33+'Tabulka 5'!BA33-'Tabulka 5'!AZ41-'Tabulka 5'!BA41</f>
        <v>211977693.04846001</v>
      </c>
    </row>
    <row r="53" spans="1:26" x14ac:dyDescent="0.2">
      <c r="A53" s="305" t="s">
        <v>17</v>
      </c>
      <c r="B53" s="300">
        <f>'Tabulka 5'!C48+'Tabulka 5'!D48+'Tabulka 5'!C49+'Tabulka 5'!D49</f>
        <v>2643254</v>
      </c>
      <c r="C53" s="300">
        <f>'Tabulka 5'!E48+'Tabulka 5'!F48+'Tabulka 5'!E49+'Tabulka 5'!F49</f>
        <v>2626858</v>
      </c>
      <c r="D53" s="300">
        <f>'Tabulka 5'!G48+'Tabulka 5'!H48+'Tabulka 5'!G49+'Tabulka 5'!H49</f>
        <v>2639434.08</v>
      </c>
      <c r="E53" s="300">
        <f>'Tabulka 5'!I48+'Tabulka 5'!J48+'Tabulka 5'!I49+'Tabulka 5'!J49</f>
        <v>2914536.6310775424</v>
      </c>
      <c r="F53" s="300">
        <f>'Tabulka 5'!K48+'Tabulka 5'!L48+'Tabulka 5'!K49+'Tabulka 5'!L49</f>
        <v>3146123</v>
      </c>
      <c r="G53" s="300">
        <f>'Tabulka 5'!M48+'Tabulka 5'!N48+'Tabulka 5'!M49+'Tabulka 5'!N49</f>
        <v>3404691.2848</v>
      </c>
      <c r="H53" s="300">
        <f>'Tabulka 5'!O48+'Tabulka 5'!P48+'Tabulka 5'!O49+'Tabulka 5'!P49</f>
        <v>3416542.4138800004</v>
      </c>
      <c r="I53" s="300">
        <f>'Tabulka 5'!Q48+'Tabulka 5'!R48+'Tabulka 5'!Q49+'Tabulka 5'!R49</f>
        <v>3151555.0490000001</v>
      </c>
      <c r="J53" s="300">
        <f>'Tabulka 5'!S48+'Tabulka 5'!T48+'Tabulka 5'!S49+'Tabulka 5'!T49</f>
        <v>2839481</v>
      </c>
      <c r="K53" s="300">
        <f>'Tabulka 5'!U48+'Tabulka 5'!V48+'Tabulka 5'!U49+'Tabulka 5'!V49</f>
        <v>3035324</v>
      </c>
      <c r="L53" s="117">
        <f>'Tabulka 5'!W48+'Tabulka 5'!X48+'Tabulka 5'!W49+'Tabulka 5'!X49</f>
        <v>2900382</v>
      </c>
      <c r="M53" s="300">
        <f>'Tabulka 5'!Y48+'Tabulka 5'!Z48+'Tabulka 5'!Y49+'Tabulka 5'!Z49</f>
        <v>3233602</v>
      </c>
      <c r="N53" s="288">
        <f>'Tabulka 5'!AA48+'Tabulka 5'!AB48+'Tabulka 5'!AA49+'Tabulka 5'!AB49</f>
        <v>3246440</v>
      </c>
      <c r="O53" s="288">
        <f>'Tabulka 5'!AC48+'Tabulka 5'!AD48+'Tabulka 5'!AC49+'Tabulka 5'!AD49</f>
        <v>3013111</v>
      </c>
      <c r="P53" s="288">
        <f>'Tabulka 5'!AE48+'Tabulka 5'!AF48+'Tabulka 5'!AE49+'Tabulka 5'!AF49</f>
        <v>2546097</v>
      </c>
      <c r="Q53" s="288">
        <f>'Tabulka 5'!AG48+'Tabulka 5'!AH48+'Tabulka 5'!AG49+'Tabulka 5'!AH49</f>
        <v>1600004</v>
      </c>
      <c r="R53" s="288">
        <f>'Tabulka 5'!AI48+'Tabulka 5'!AJ48+'Tabulka 5'!AI49+'Tabulka 5'!AJ49</f>
        <v>2473571</v>
      </c>
      <c r="S53" s="288">
        <f>'Tabulka 5'!AK48+'Tabulka 5'!AL48+'Tabulka 5'!AK49+'Tabulka 5'!AL49</f>
        <v>2911201</v>
      </c>
      <c r="T53" s="288">
        <f>'Tabulka 5'!AM48+'Tabulka 5'!AN48+'Tabulka 5'!AM49+'Tabulka 5'!AN49</f>
        <v>3203805</v>
      </c>
      <c r="U53" s="288">
        <f>'Tabulka 5'!AO48+'Tabulka 5'!AP48+'Tabulka 5'!AO49+'Tabulka 5'!AP49</f>
        <v>3317767</v>
      </c>
      <c r="V53" s="342">
        <f>'Tabulka 5'!AQ48+'Tabulka 5'!AR48+'Tabulka 5'!AQ49+'Tabulka 5'!AR49</f>
        <v>3419079.4799699998</v>
      </c>
      <c r="W53" s="342">
        <f>'Tabulka 5'!AS48+'Tabulka 5'!AT48+'Tabulka 5'!AS49+'Tabulka 5'!AT49</f>
        <v>3675330.9407600001</v>
      </c>
      <c r="X53" s="342">
        <f>'Tabulka 5'!AU48+'Tabulka 5'!AW48+'Tabulka 5'!AU49+'Tabulka 5'!AW49</f>
        <v>3391522</v>
      </c>
      <c r="Y53" s="342">
        <f>'Tabulka 5'!AX48+'Tabulka 5'!AY48+'Tabulka 5'!AX49+'Tabulka 5'!AY49</f>
        <v>3683978.1515900004</v>
      </c>
      <c r="Z53" s="343">
        <f>'Tabulka 5'!AZ48+'Tabulka 5'!BA48+'Tabulka 5'!AZ49+'Tabulka 5'!BA49</f>
        <v>4095550.8635700005</v>
      </c>
    </row>
    <row r="54" spans="1:26" x14ac:dyDescent="0.2">
      <c r="A54" s="302" t="s">
        <v>58</v>
      </c>
      <c r="B54" s="303">
        <f>'Tabulka 5'!C51+'Tabulka 5'!D51+'Tabulka 5'!C52+'Tabulka 5'!D52</f>
        <v>1571053.9199609156</v>
      </c>
      <c r="C54" s="303">
        <f>'Tabulka 5'!E51+'Tabulka 5'!F51+'Tabulka 5'!E52+'Tabulka 5'!F52</f>
        <v>1772552</v>
      </c>
      <c r="D54" s="303">
        <f>'Tabulka 5'!G51+'Tabulka 5'!H51+'Tabulka 5'!G52+'Tabulka 5'!H52</f>
        <v>1780975.56</v>
      </c>
      <c r="E54" s="303">
        <f>'Tabulka 5'!I51+'Tabulka 5'!J51+'Tabulka 5'!I52+'Tabulka 5'!J52</f>
        <v>1900189.9763690976</v>
      </c>
      <c r="F54" s="303">
        <f>'Tabulka 5'!K51+'Tabulka 5'!L51+'Tabulka 5'!K52+'Tabulka 5'!L52</f>
        <v>2040293</v>
      </c>
      <c r="G54" s="303">
        <f>'Tabulka 5'!M51+'Tabulka 5'!N51+'Tabulka 5'!M52+'Tabulka 5'!N52</f>
        <v>1970604.7769200001</v>
      </c>
      <c r="H54" s="303">
        <f>'Tabulka 5'!O51+'Tabulka 5'!P51+'Tabulka 5'!O52+'Tabulka 5'!P52</f>
        <v>2216860.9568499997</v>
      </c>
      <c r="I54" s="303">
        <f>'Tabulka 5'!Q51+'Tabulka 5'!R51+'Tabulka 5'!Q52+'Tabulka 5'!R52</f>
        <v>2181363.0766199999</v>
      </c>
      <c r="J54" s="303">
        <f>'Tabulka 5'!S51+'Tabulka 5'!T51+'Tabulka 5'!S52+'Tabulka 5'!T52</f>
        <v>2351612</v>
      </c>
      <c r="K54" s="303">
        <f>'Tabulka 5'!U51+'Tabulka 5'!V51+'Tabulka 5'!U52+'Tabulka 5'!V52</f>
        <v>2702346</v>
      </c>
      <c r="L54" s="303">
        <f>'Tabulka 5'!W51+'Tabulka 5'!X51+'Tabulka 5'!W52+'Tabulka 5'!X52</f>
        <v>2901514</v>
      </c>
      <c r="M54" s="303">
        <f>'Tabulka 5'!Y51+'Tabulka 5'!Z51+'Tabulka 5'!Y52+'Tabulka 5'!Z52</f>
        <v>3027924</v>
      </c>
      <c r="N54" s="304">
        <f>'Tabulka 5'!AA51+'Tabulka 5'!AB51+'Tabulka 5'!AA52+'Tabulka 5'!AB52</f>
        <v>3175686</v>
      </c>
      <c r="O54" s="304">
        <f>'Tabulka 5'!AC51+'Tabulka 5'!AD51+'Tabulka 5'!AC52+'Tabulka 5'!AD52</f>
        <v>3199543</v>
      </c>
      <c r="P54" s="304">
        <f>'Tabulka 5'!AE51+'Tabulka 5'!AF51+'Tabulka 5'!AE52+'Tabulka 5'!AF52</f>
        <v>3355608</v>
      </c>
      <c r="Q54" s="304">
        <f>'Tabulka 5'!AG51+'Tabulka 5'!AH51+'Tabulka 5'!AG52+'Tabulka 5'!AH52</f>
        <v>3645603</v>
      </c>
      <c r="R54" s="304">
        <f>'Tabulka 5'!AI51+'Tabulka 5'!AJ51+'Tabulka 5'!AI52+'Tabulka 5'!AJ52</f>
        <v>3774802</v>
      </c>
      <c r="S54" s="304">
        <f>'Tabulka 5'!AK51+'Tabulka 5'!AL51+'Tabulka 5'!AK52+'Tabulka 5'!AL52</f>
        <v>4010578</v>
      </c>
      <c r="T54" s="304">
        <f>'Tabulka 5'!AM51+'Tabulka 5'!AN51+'Tabulka 5'!AM52+'Tabulka 5'!AN52</f>
        <v>4144655</v>
      </c>
      <c r="U54" s="304">
        <f>'Tabulka 5'!AO51+'Tabulka 5'!AP51+'Tabulka 5'!AO52+'Tabulka 5'!AP52</f>
        <v>4218481</v>
      </c>
      <c r="V54" s="344">
        <f>'Tabulka 5'!AQ51+'Tabulka 5'!AR51+'Tabulka 5'!AQ52+'Tabulka 5'!AR52</f>
        <v>4388175.3694500001</v>
      </c>
      <c r="W54" s="344">
        <f>'Tabulka 5'!AS51+'Tabulka 5'!AT51+'Tabulka 5'!AS52+'Tabulka 5'!AT52</f>
        <v>4679049.2027000003</v>
      </c>
      <c r="X54" s="344">
        <f>'Tabulka 5'!AU51+'Tabulka 5'!AW51+'Tabulka 5'!AU52+'Tabulka 5'!AW52</f>
        <v>5789534</v>
      </c>
      <c r="Y54" s="344">
        <f>'Tabulka 5'!AX51+'Tabulka 5'!AY51+'Tabulka 5'!AX52+'Tabulka 5'!AY52</f>
        <v>6508529.93781</v>
      </c>
      <c r="Z54" s="345">
        <f>'Tabulka 5'!AZ51+'Tabulka 5'!BA51+'Tabulka 5'!AZ52+'Tabulka 5'!BA52</f>
        <v>6287151.1122000003</v>
      </c>
    </row>
    <row r="55" spans="1:26" x14ac:dyDescent="0.2">
      <c r="A55" s="305" t="s">
        <v>59</v>
      </c>
      <c r="B55" s="300">
        <f>'Tabulka 5'!C53+'Tabulka 5'!D53+'Tabulka 5'!C59+'Tabulka 5'!D59</f>
        <v>25133086.783712801</v>
      </c>
      <c r="C55" s="300">
        <f>'Tabulka 5'!E53+'Tabulka 5'!F53+'Tabulka 5'!E59+'Tabulka 5'!F59</f>
        <v>27131042</v>
      </c>
      <c r="D55" s="300">
        <f>'Tabulka 5'!G53+'Tabulka 5'!H53+'Tabulka 5'!G59+'Tabulka 5'!H59</f>
        <v>27431065.600000005</v>
      </c>
      <c r="E55" s="300">
        <f>'Tabulka 5'!I53+'Tabulka 5'!J53+'Tabulka 5'!I59+'Tabulka 5'!J59</f>
        <v>30029195.150667578</v>
      </c>
      <c r="F55" s="300">
        <f>'Tabulka 5'!K53+'Tabulka 5'!L53+'Tabulka 5'!K59+'Tabulka 5'!L59</f>
        <v>32759614</v>
      </c>
      <c r="G55" s="300">
        <f>'Tabulka 5'!M53+'Tabulka 5'!N53+'Tabulka 5'!M59+'Tabulka 5'!N59</f>
        <v>36214151.654260002</v>
      </c>
      <c r="H55" s="300">
        <f>'Tabulka 5'!O53+'Tabulka 5'!P53+'Tabulka 5'!O59+'Tabulka 5'!P59</f>
        <v>39994976.220600009</v>
      </c>
      <c r="I55" s="300">
        <f>'Tabulka 5'!Q53+'Tabulka 5'!R53+'Tabulka 5'!Q59+'Tabulka 5'!R59</f>
        <v>41562218.052129999</v>
      </c>
      <c r="J55" s="300">
        <f>'Tabulka 5'!S53+'Tabulka 5'!T53+'Tabulka 5'!S59+'Tabulka 5'!T59</f>
        <v>38440021</v>
      </c>
      <c r="K55" s="300">
        <f>'Tabulka 5'!U53+'Tabulka 5'!V53+'Tabulka 5'!U59+'Tabulka 5'!V59</f>
        <v>38736036</v>
      </c>
      <c r="L55" s="300">
        <f>'Tabulka 5'!W53+'Tabulka 5'!X53+'Tabulka 5'!W59+'Tabulka 5'!X59</f>
        <v>38398184</v>
      </c>
      <c r="M55" s="300">
        <f>'Tabulka 5'!Y53+'Tabulka 5'!Z53+'Tabulka 5'!Y59+'Tabulka 5'!Z59</f>
        <v>42461158</v>
      </c>
      <c r="N55" s="300">
        <f>'Tabulka 5'!AA53+'Tabulka 5'!AB53+'Tabulka 5'!AA59+'Tabulka 5'!AB59</f>
        <v>40281669</v>
      </c>
      <c r="O55" s="300">
        <f>'Tabulka 5'!AC53+'Tabulka 5'!AD53+'Tabulka 5'!AC59+'Tabulka 5'!AD59</f>
        <v>40430150</v>
      </c>
      <c r="P55" s="300">
        <f>'Tabulka 5'!AE53+'Tabulka 5'!AF53+'Tabulka 5'!AE59+'Tabulka 5'!AF59</f>
        <v>42322226</v>
      </c>
      <c r="Q55" s="300">
        <f>'Tabulka 5'!AG53+'Tabulka 5'!AH53+'Tabulka 5'!AG59+'Tabulka 5'!AH59</f>
        <v>40691780</v>
      </c>
      <c r="R55" s="300">
        <f>'Tabulka 5'!AI53+'Tabulka 5'!AJ53+'Tabulka 5'!AI59+'Tabulka 5'!AJ59</f>
        <v>40296892</v>
      </c>
      <c r="S55" s="300">
        <f>'Tabulka 5'!AK53+'Tabulka 5'!AL53+'Tabulka 5'!AK59+'Tabulka 5'!AL59</f>
        <v>40689036</v>
      </c>
      <c r="T55" s="300">
        <f>'Tabulka 5'!AM53+'Tabulka 5'!AN53+'Tabulka 5'!AM59+'Tabulka 5'!AN59</f>
        <v>41805045</v>
      </c>
      <c r="U55" s="300">
        <f>'Tabulka 5'!AO53+'Tabulka 5'!AP53+'Tabulka 5'!AO59+'Tabulka 5'!AP59</f>
        <v>42771360</v>
      </c>
      <c r="V55" s="300">
        <f>'Tabulka 5'!AQ53+'Tabulka 5'!AR53+'Tabulka 5'!AQ59+'Tabulka 5'!AR59</f>
        <v>44091910.291909993</v>
      </c>
      <c r="W55" s="368">
        <f>'Tabulka 5'!AS53+'Tabulka 5'!AT53+'Tabulka 5'!AS59+'Tabulka 5'!AT59</f>
        <v>46164754.15264</v>
      </c>
      <c r="X55" s="368">
        <f>'Tabulka 5'!AU53+'Tabulka 5'!AW53+'Tabulka 5'!AU59+'Tabulka 5'!AW59</f>
        <v>47087396.289989993</v>
      </c>
      <c r="Y55" s="368">
        <f>'Tabulka 5'!AX53+'Tabulka 5'!AY53+'Tabulka 5'!AX59+'Tabulka 5'!AY59</f>
        <v>47726060.84302</v>
      </c>
      <c r="Z55" s="346">
        <f>'Tabulka 5'!AZ53+'Tabulka 5'!BA53+'Tabulka 5'!AZ59+'Tabulka 5'!BA59</f>
        <v>51567439.89136</v>
      </c>
    </row>
    <row r="56" spans="1:26" ht="13.5" thickBot="1" x14ac:dyDescent="0.25">
      <c r="A56" s="307" t="s">
        <v>337</v>
      </c>
      <c r="B56" s="303">
        <f>'Tabulka 5'!C65+'Tabulka 5'!D65+'Tabulka 5'!C66+'Tabulka 5'!D66+'Tabulka 5'!C67+'Tabulka 5'!D67+'Tabulka 5'!C73+'Tabulka 5'!D73+'Tabulka 5'!C30+'Tabulka 5'!D30+'Tabulka 5'!C31+'Tabulka 5'!D31+'Tabulka 5'!C32+'Tabulka 5'!D32</f>
        <v>50370.25</v>
      </c>
      <c r="C56" s="303">
        <f>'Tabulka 5'!E65+'Tabulka 5'!F65+'Tabulka 5'!E66+'Tabulka 5'!F66+'Tabulka 5'!E67+'Tabulka 5'!F67+'Tabulka 5'!E73+'Tabulka 5'!F73+'Tabulka 5'!E30+'Tabulka 5'!F30+'Tabulka 5'!E31+'Tabulka 5'!F31+'Tabulka 5'!E32+'Tabulka 5'!F32</f>
        <v>54098</v>
      </c>
      <c r="D56" s="303">
        <f>'Tabulka 5'!G65+'Tabulka 5'!H65+'Tabulka 5'!G66+'Tabulka 5'!H66+'Tabulka 5'!G67+'Tabulka 5'!H67+'Tabulka 5'!G73+'Tabulka 5'!H73+'Tabulka 5'!G30+'Tabulka 5'!H30+'Tabulka 5'!G31+'Tabulka 5'!H31+'Tabulka 5'!G32+'Tabulka 5'!H32</f>
        <v>724890</v>
      </c>
      <c r="E56" s="303">
        <f>'Tabulka 5'!I65+'Tabulka 5'!J65+'Tabulka 5'!I66+'Tabulka 5'!J66+'Tabulka 5'!I67+'Tabulka 5'!J67+'Tabulka 5'!I73+'Tabulka 5'!J73+'Tabulka 5'!I30+'Tabulka 5'!J30+'Tabulka 5'!I31+'Tabulka 5'!J31+'Tabulka 5'!I32+'Tabulka 5'!J32</f>
        <v>795620.3730170381</v>
      </c>
      <c r="F56" s="303">
        <f>'Tabulka 5'!K65+'Tabulka 5'!L65+'Tabulka 5'!K66+'Tabulka 5'!L66+'Tabulka 5'!K67+'Tabulka 5'!L67+'Tabulka 5'!K73+'Tabulka 5'!L73+'Tabulka 5'!K30+'Tabulka 5'!L30+'Tabulka 5'!K31+'Tabulka 5'!L31+'Tabulka 5'!K32+'Tabulka 5'!L32</f>
        <v>986140</v>
      </c>
      <c r="G56" s="303">
        <f>'Tabulka 5'!M65+'Tabulka 5'!N65+'Tabulka 5'!M66+'Tabulka 5'!N66+'Tabulka 5'!M67+'Tabulka 5'!N67+'Tabulka 5'!M73+'Tabulka 5'!N73+'Tabulka 5'!M30+'Tabulka 5'!N30+'Tabulka 5'!M31+'Tabulka 5'!N31+'Tabulka 5'!M32+'Tabulka 5'!N32</f>
        <v>1197266</v>
      </c>
      <c r="H56" s="303">
        <f>'Tabulka 5'!O65+'Tabulka 5'!P65+'Tabulka 5'!O66+'Tabulka 5'!P66+'Tabulka 5'!O67+'Tabulka 5'!P67+'Tabulka 5'!O73+'Tabulka 5'!P73+'Tabulka 5'!O30+'Tabulka 5'!P30+'Tabulka 5'!O31+'Tabulka 5'!P31+'Tabulka 5'!O32+'Tabulka 5'!P32</f>
        <v>1384383.1924700001</v>
      </c>
      <c r="I56" s="303">
        <f>'Tabulka 5'!Q65+'Tabulka 5'!R65+'Tabulka 5'!Q66+'Tabulka 5'!R66+'Tabulka 5'!Q67+'Tabulka 5'!R67+'Tabulka 5'!Q73+'Tabulka 5'!R73+'Tabulka 5'!Q30+'Tabulka 5'!R30+'Tabulka 5'!Q31+'Tabulka 5'!R31+'Tabulka 5'!Q32+'Tabulka 5'!R32</f>
        <v>1580083</v>
      </c>
      <c r="J56" s="303">
        <f>'Tabulka 5'!S65+'Tabulka 5'!T65+'Tabulka 5'!S66+'Tabulka 5'!T66+'Tabulka 5'!S67+'Tabulka 5'!T67+'Tabulka 5'!S73+'Tabulka 5'!T73+'Tabulka 5'!S30+'Tabulka 5'!T30+'Tabulka 5'!S31+'Tabulka 5'!T31+'Tabulka 5'!S32+'Tabulka 5'!T32</f>
        <v>153204</v>
      </c>
      <c r="K56" s="303">
        <f>'Tabulka 5'!U65+'Tabulka 5'!V65+'Tabulka 5'!U66+'Tabulka 5'!V66+'Tabulka 5'!U67+'Tabulka 5'!V67+'Tabulka 5'!U73+'Tabulka 5'!V73+'Tabulka 5'!U30+'Tabulka 5'!V30+'Tabulka 5'!U31+'Tabulka 5'!V31+'Tabulka 5'!U32+'Tabulka 5'!V32</f>
        <v>903265</v>
      </c>
      <c r="L56" s="303">
        <f>'Tabulka 5'!W65+'Tabulka 5'!X65+'Tabulka 5'!W66+'Tabulka 5'!X66+'Tabulka 5'!W67+'Tabulka 5'!X67+'Tabulka 5'!W73+'Tabulka 5'!X73+'Tabulka 5'!W30+'Tabulka 5'!X30+'Tabulka 5'!W31+'Tabulka 5'!X31+'Tabulka 5'!W32+'Tabulka 5'!X32</f>
        <v>1111221</v>
      </c>
      <c r="M56" s="303">
        <f>'Tabulka 5'!Y65+'Tabulka 5'!Z65+'Tabulka 5'!Y66+'Tabulka 5'!Z66+'Tabulka 5'!Y67+'Tabulka 5'!Z67+'Tabulka 5'!Y73+'Tabulka 5'!Z73+'Tabulka 5'!Y30+'Tabulka 5'!Z30+'Tabulka 5'!Y31+'Tabulka 5'!Z31+'Tabulka 5'!Y32+'Tabulka 5'!Z32</f>
        <v>1664519</v>
      </c>
      <c r="N56" s="303">
        <f>'Tabulka 5'!AA65+'Tabulka 5'!AB65+'Tabulka 5'!AA66+'Tabulka 5'!AB66+'Tabulka 5'!AA67+'Tabulka 5'!AB67+'Tabulka 5'!AA73+'Tabulka 5'!AB73+'Tabulka 5'!AA30+'Tabulka 5'!AB30+'Tabulka 5'!AA31+'Tabulka 5'!AB31+'Tabulka 5'!AA32+'Tabulka 5'!AB32</f>
        <v>2246578</v>
      </c>
      <c r="O56" s="303">
        <f>'Tabulka 5'!AC65+'Tabulka 5'!AD65+'Tabulka 5'!AC66+'Tabulka 5'!AD66+'Tabulka 5'!AC67+'Tabulka 5'!AD67+'Tabulka 5'!AC73+'Tabulka 5'!AD73+'Tabulka 5'!AC30+'Tabulka 5'!AD30+'Tabulka 5'!AC31+'Tabulka 5'!AD31+'Tabulka 5'!AC32+'Tabulka 5'!AD32</f>
        <v>2615771</v>
      </c>
      <c r="P56" s="303">
        <f>'Tabulka 5'!AE65+'Tabulka 5'!AF65+'Tabulka 5'!AE66+'Tabulka 5'!AF66+'Tabulka 5'!AE67+'Tabulka 5'!AF67+'Tabulka 5'!AE73+'Tabulka 5'!AF73+'Tabulka 5'!AE30+'Tabulka 5'!AF30+'Tabulka 5'!AE31+'Tabulka 5'!AF31+'Tabulka 5'!AE32+'Tabulka 5'!AF32</f>
        <v>3307042</v>
      </c>
      <c r="Q56" s="303">
        <f>'Tabulka 5'!AG65+'Tabulka 5'!AH65+'Tabulka 5'!AG66+'Tabulka 5'!AH66+'Tabulka 5'!AG67+'Tabulka 5'!AH67+'Tabulka 5'!AG73+'Tabulka 5'!AH73+'Tabulka 5'!AG30+'Tabulka 5'!AH30+'Tabulka 5'!AG31+'Tabulka 5'!AH31+'Tabulka 5'!AG32+'Tabulka 5'!AH32</f>
        <v>3109240</v>
      </c>
      <c r="R56" s="303">
        <f>'Tabulka 5'!AI65+'Tabulka 5'!AJ65+'Tabulka 5'!AI66+'Tabulka 5'!AJ66+'Tabulka 5'!AI67+'Tabulka 5'!AJ67+'Tabulka 5'!AI73+'Tabulka 5'!AJ73+'Tabulka 5'!AI30+'Tabulka 5'!AJ30+'Tabulka 5'!AI31+'Tabulka 5'!AJ31+'Tabulka 5'!AI32+'Tabulka 5'!AJ32</f>
        <v>3482653</v>
      </c>
      <c r="S56" s="303">
        <f>'Tabulka 5'!AK65+'Tabulka 5'!AL65+'Tabulka 5'!AK66+'Tabulka 5'!AL66+'Tabulka 5'!AK67+'Tabulka 5'!AL67+'Tabulka 5'!AK73+'Tabulka 5'!AL73+'Tabulka 5'!AK30+'Tabulka 5'!AL30+'Tabulka 5'!AK31+'Tabulka 5'!AL31+'Tabulka 5'!AK32+'Tabulka 5'!AL32</f>
        <v>3380740</v>
      </c>
      <c r="T56" s="303">
        <f>'Tabulka 5'!AM65+'Tabulka 5'!AN65+'Tabulka 5'!AM66+'Tabulka 5'!AN66+'Tabulka 5'!AM67+'Tabulka 5'!AN67+'Tabulka 5'!AM73+'Tabulka 5'!AN73+'Tabulka 5'!AM30+'Tabulka 5'!AN30+'Tabulka 5'!AM31+'Tabulka 5'!AN31+'Tabulka 5'!AM32+'Tabulka 5'!AN32</f>
        <v>3613321</v>
      </c>
      <c r="U56" s="303">
        <f>'Tabulka 5'!AO65+'Tabulka 5'!AP65+'Tabulka 5'!AO66+'Tabulka 5'!AP66+'Tabulka 5'!AO67+'Tabulka 5'!AP67+'Tabulka 5'!AO73+'Tabulka 5'!AP73+'Tabulka 5'!AO30+'Tabulka 5'!AP30+'Tabulka 5'!AO31+'Tabulka 5'!AP31+'Tabulka 5'!AO32+'Tabulka 5'!AP32</f>
        <v>4179165</v>
      </c>
      <c r="V56" s="347">
        <f>'Tabulka 5'!AQ65+'Tabulka 5'!AR65+'Tabulka 5'!AQ66+'Tabulka 5'!AR66+'Tabulka 5'!AQ67+'Tabulka 5'!AR67+'Tabulka 5'!AQ73+'Tabulka 5'!AR73+'Tabulka 5'!AQ30+'Tabulka 5'!AR30+'Tabulka 5'!AQ31+'Tabulka 5'!AR31+'Tabulka 5'!AQ32+'Tabulka 5'!AR32</f>
        <v>5334020.8137699999</v>
      </c>
      <c r="W56" s="347">
        <f>'Tabulka 5'!AS65+'Tabulka 5'!AT65+'Tabulka 5'!AS66+'Tabulka 5'!AT66+'Tabulka 5'!AS67+'Tabulka 5'!AT67+'Tabulka 5'!AS73+'Tabulka 5'!AT73+'Tabulka 5'!AS30+'Tabulka 5'!AT30+'Tabulka 5'!AS31+'Tabulka 5'!AT31+'Tabulka 5'!AS32+'Tabulka 5'!AT32</f>
        <v>5915314.3109800005</v>
      </c>
      <c r="X56" s="347">
        <f>'Tabulka 5'!AU65+'Tabulka 5'!AW65+'Tabulka 5'!AU66+'Tabulka 5'!AW66+'Tabulka 5'!AU67+'Tabulka 5'!AW67+'Tabulka 5'!AU73+'Tabulka 5'!AW73+'Tabulka 5'!AU30+'Tabulka 5'!AW30+'Tabulka 5'!AU31+'Tabulka 5'!AW31+'Tabulka 5'!AU32+'Tabulka 5'!AW32</f>
        <v>8150035</v>
      </c>
      <c r="Y56" s="410">
        <f>'Tabulka 5'!AX65+'Tabulka 5'!AY65+'Tabulka 5'!AX66+'Tabulka 5'!AY66+'Tabulka 5'!AX67+'Tabulka 5'!AY67+'Tabulka 5'!AX73+'Tabulka 5'!AY73+'Tabulka 5'!AX30+'Tabulka 5'!AY30+'Tabulka 5'!AX31+'Tabulka 5'!AY31+'Tabulka 5'!AX32+'Tabulka 5'!AY32</f>
        <v>12999224.05043</v>
      </c>
      <c r="Z56" s="411">
        <f>'Tabulka 5'!AZ65+'Tabulka 5'!BA65+'Tabulka 5'!AZ66+'Tabulka 5'!BA66+'Tabulka 5'!AZ67+'Tabulka 5'!BA67+'Tabulka 5'!AZ73+'Tabulka 5'!BA73+'Tabulka 5'!AZ30+'Tabulka 5'!BA30+'Tabulka 5'!AZ31+'Tabulka 5'!BA31+'Tabulka 5'!AZ32+'Tabulka 5'!BA32</f>
        <v>8688083.9693299998</v>
      </c>
    </row>
    <row r="57" spans="1:26" ht="13.5" thickBot="1" x14ac:dyDescent="0.25">
      <c r="A57" s="81" t="s">
        <v>60</v>
      </c>
      <c r="B57" s="178">
        <f>SUM(B44:B56)</f>
        <v>100723316.44687785</v>
      </c>
      <c r="C57" s="178">
        <f t="shared" ref="C57:T57" si="25">SUM(C44:C56)</f>
        <v>107010506</v>
      </c>
      <c r="D57" s="178">
        <f t="shared" si="25"/>
        <v>110345197.53000002</v>
      </c>
      <c r="E57" s="178">
        <f t="shared" si="25"/>
        <v>122439258.74266776</v>
      </c>
      <c r="F57" s="178">
        <f t="shared" si="25"/>
        <v>136067904</v>
      </c>
      <c r="G57" s="178">
        <f t="shared" si="25"/>
        <v>144673146.80246592</v>
      </c>
      <c r="H57" s="178">
        <f t="shared" si="25"/>
        <v>155489098.48838586</v>
      </c>
      <c r="I57" s="178">
        <f t="shared" si="25"/>
        <v>162447663.41900998</v>
      </c>
      <c r="J57" s="178">
        <f t="shared" si="25"/>
        <v>167070444</v>
      </c>
      <c r="K57" s="178">
        <f t="shared" si="25"/>
        <v>180594821</v>
      </c>
      <c r="L57" s="178">
        <f t="shared" si="25"/>
        <v>191944827</v>
      </c>
      <c r="M57" s="178">
        <f t="shared" si="25"/>
        <v>210838689</v>
      </c>
      <c r="N57" s="178">
        <f t="shared" si="25"/>
        <v>215581651</v>
      </c>
      <c r="O57" s="178">
        <f t="shared" si="25"/>
        <v>219167473</v>
      </c>
      <c r="P57" s="178">
        <f t="shared" si="25"/>
        <v>223000424</v>
      </c>
      <c r="Q57" s="178">
        <f t="shared" si="25"/>
        <v>220641619</v>
      </c>
      <c r="R57" s="178">
        <f t="shared" si="25"/>
        <v>233945368</v>
      </c>
      <c r="S57" s="178">
        <f t="shared" si="25"/>
        <v>241964422</v>
      </c>
      <c r="T57" s="178">
        <f t="shared" si="25"/>
        <v>253345711</v>
      </c>
      <c r="U57" s="178">
        <f>SUM(U44:U56)</f>
        <v>267195340</v>
      </c>
      <c r="V57" s="178">
        <f>SUM(V44:V56)</f>
        <v>285332427.02956003</v>
      </c>
      <c r="W57" s="178">
        <f>SUM(W44:W56)</f>
        <v>310968541.05764818</v>
      </c>
      <c r="X57" s="178">
        <f>SUM(X44:X56)</f>
        <v>359022556.28999001</v>
      </c>
      <c r="Y57" s="178">
        <f>SUM(Y44:Y56)</f>
        <v>404375377.37046003</v>
      </c>
      <c r="Z57" s="309">
        <f t="shared" ref="Z57" si="26">SUM(Z44:Z56)</f>
        <v>420679334.77116001</v>
      </c>
    </row>
    <row r="58" spans="1:26" ht="13.5" thickBot="1" x14ac:dyDescent="0.25">
      <c r="A58"/>
    </row>
    <row r="59" spans="1:26" ht="13.5" thickBot="1" x14ac:dyDescent="0.25">
      <c r="A59" s="122"/>
      <c r="B59" s="179" t="s">
        <v>107</v>
      </c>
      <c r="C59" s="179" t="s">
        <v>12</v>
      </c>
      <c r="D59" s="179" t="s">
        <v>13</v>
      </c>
      <c r="E59" s="179" t="s">
        <v>14</v>
      </c>
      <c r="F59" s="179" t="s">
        <v>38</v>
      </c>
      <c r="G59" s="179" t="s">
        <v>44</v>
      </c>
      <c r="H59" s="179" t="s">
        <v>46</v>
      </c>
      <c r="I59" s="179" t="s">
        <v>121</v>
      </c>
      <c r="J59" s="179" t="s">
        <v>146</v>
      </c>
      <c r="K59" s="179" t="s">
        <v>147</v>
      </c>
      <c r="L59" s="179" t="s">
        <v>158</v>
      </c>
      <c r="M59" s="179" t="s">
        <v>165</v>
      </c>
      <c r="N59" s="179" t="s">
        <v>175</v>
      </c>
      <c r="O59" s="179" t="s">
        <v>182</v>
      </c>
      <c r="P59" s="179" t="s">
        <v>270</v>
      </c>
      <c r="Q59" s="179" t="s">
        <v>284</v>
      </c>
      <c r="R59" s="179" t="s">
        <v>299</v>
      </c>
      <c r="S59" s="179" t="s">
        <v>313</v>
      </c>
      <c r="T59" s="179" t="s">
        <v>320</v>
      </c>
      <c r="U59" s="179" t="s">
        <v>331</v>
      </c>
      <c r="V59" s="179" t="s">
        <v>352</v>
      </c>
      <c r="W59" s="179" t="s">
        <v>359</v>
      </c>
      <c r="X59" s="179" t="s">
        <v>365</v>
      </c>
      <c r="Y59" s="179" t="s">
        <v>376</v>
      </c>
      <c r="Z59" s="180" t="s">
        <v>389</v>
      </c>
    </row>
    <row r="60" spans="1:26" x14ac:dyDescent="0.2">
      <c r="A60" s="120" t="s">
        <v>53</v>
      </c>
      <c r="B60" s="121">
        <f t="shared" ref="B60:U60" si="27">B44/B$57</f>
        <v>6.6795519521523322E-2</v>
      </c>
      <c r="C60" s="121">
        <f t="shared" si="27"/>
        <v>6.4194024089559959E-2</v>
      </c>
      <c r="D60" s="121">
        <f t="shared" si="27"/>
        <v>6.3334178164844684E-2</v>
      </c>
      <c r="E60" s="121">
        <f t="shared" si="27"/>
        <v>5.9916745666716134E-2</v>
      </c>
      <c r="F60" s="121">
        <f t="shared" si="27"/>
        <v>5.7595338574481167E-2</v>
      </c>
      <c r="G60" s="121">
        <f t="shared" si="27"/>
        <v>5.6237328268726947E-2</v>
      </c>
      <c r="H60" s="121">
        <f t="shared" si="27"/>
        <v>5.5003638245666599E-2</v>
      </c>
      <c r="I60" s="121">
        <f t="shared" si="27"/>
        <v>5.2983835346583248E-2</v>
      </c>
      <c r="J60" s="121">
        <f t="shared" si="27"/>
        <v>5.0604348666242846E-2</v>
      </c>
      <c r="K60" s="121">
        <f t="shared" si="27"/>
        <v>5.001319500740279E-2</v>
      </c>
      <c r="L60" s="121">
        <f t="shared" si="27"/>
        <v>4.7707761355819188E-2</v>
      </c>
      <c r="M60" s="121">
        <f t="shared" si="27"/>
        <v>4.6015079329202242E-2</v>
      </c>
      <c r="N60" s="121">
        <f t="shared" si="27"/>
        <v>4.607105917376985E-2</v>
      </c>
      <c r="O60" s="121">
        <f t="shared" si="27"/>
        <v>4.5927586161473882E-2</v>
      </c>
      <c r="P60" s="121">
        <f t="shared" si="27"/>
        <v>4.467982087782936E-2</v>
      </c>
      <c r="Q60" s="121">
        <f t="shared" si="27"/>
        <v>4.5344894790678637E-2</v>
      </c>
      <c r="R60" s="121">
        <f t="shared" si="27"/>
        <v>4.2996303307873143E-2</v>
      </c>
      <c r="S60" s="121">
        <f t="shared" si="27"/>
        <v>4.2920128150079846E-2</v>
      </c>
      <c r="T60" s="121">
        <f t="shared" si="27"/>
        <v>4.2217876741556519E-2</v>
      </c>
      <c r="U60" s="121">
        <f t="shared" si="27"/>
        <v>4.0913696324194879E-2</v>
      </c>
      <c r="V60" s="121">
        <f t="shared" ref="V60" si="28">V44/V$57</f>
        <v>3.9072962922980368E-2</v>
      </c>
      <c r="W60" s="121">
        <f>W44/W$57</f>
        <v>3.9119229660774101E-2</v>
      </c>
      <c r="X60" s="121">
        <f>X44/X$57</f>
        <v>3.8154087424344708E-2</v>
      </c>
      <c r="Y60" s="121">
        <f>Y44/Y$57</f>
        <v>3.4235177420105962E-2</v>
      </c>
      <c r="Z60" s="310">
        <f>Z44/Z$57</f>
        <v>3.6049612371569416E-2</v>
      </c>
    </row>
    <row r="61" spans="1:26" x14ac:dyDescent="0.2">
      <c r="A61" s="306" t="s">
        <v>54</v>
      </c>
      <c r="B61" s="121">
        <f t="shared" ref="B61:U61" si="29">B45/B$57</f>
        <v>5.0343221477125236E-2</v>
      </c>
      <c r="C61" s="121">
        <f t="shared" si="29"/>
        <v>5.203952591346498E-2</v>
      </c>
      <c r="D61" s="121">
        <f t="shared" si="29"/>
        <v>5.2350106387090346E-2</v>
      </c>
      <c r="E61" s="121">
        <f t="shared" si="29"/>
        <v>5.0079777634656757E-2</v>
      </c>
      <c r="F61" s="121">
        <f t="shared" si="29"/>
        <v>5.0005400244865973E-2</v>
      </c>
      <c r="G61" s="121">
        <f t="shared" si="29"/>
        <v>5.0865627004558732E-2</v>
      </c>
      <c r="H61" s="121">
        <f t="shared" si="29"/>
        <v>4.8088347438444409E-2</v>
      </c>
      <c r="I61" s="121">
        <f t="shared" si="29"/>
        <v>4.6659480151088492E-2</v>
      </c>
      <c r="J61" s="121">
        <f t="shared" si="29"/>
        <v>4.9078752672734864E-2</v>
      </c>
      <c r="K61" s="121">
        <f t="shared" si="29"/>
        <v>4.7587078922933235E-2</v>
      </c>
      <c r="L61" s="121">
        <f t="shared" si="29"/>
        <v>5.292719871007516E-2</v>
      </c>
      <c r="M61" s="121">
        <f t="shared" si="29"/>
        <v>5.6467975856176945E-2</v>
      </c>
      <c r="N61" s="121">
        <f t="shared" si="29"/>
        <v>5.8388007242787095E-2</v>
      </c>
      <c r="O61" s="121">
        <f t="shared" si="29"/>
        <v>5.8807166152798594E-2</v>
      </c>
      <c r="P61" s="121">
        <f t="shared" si="29"/>
        <v>5.8716206745866993E-2</v>
      </c>
      <c r="Q61" s="121">
        <f t="shared" si="29"/>
        <v>6.063884982642373E-2</v>
      </c>
      <c r="R61" s="121">
        <f t="shared" si="29"/>
        <v>5.8093037345368602E-2</v>
      </c>
      <c r="S61" s="121">
        <f t="shared" si="29"/>
        <v>5.9466383037089642E-2</v>
      </c>
      <c r="T61" s="121">
        <f t="shared" si="29"/>
        <v>5.8469176136950664E-2</v>
      </c>
      <c r="U61" s="121">
        <f t="shared" si="29"/>
        <v>5.7884879279706002E-2</v>
      </c>
      <c r="V61" s="121">
        <f t="shared" ref="V61:W61" si="30">V45/V$57</f>
        <v>5.6013856297777991E-2</v>
      </c>
      <c r="W61" s="121">
        <f t="shared" si="30"/>
        <v>5.5507672371656665E-2</v>
      </c>
      <c r="X61" s="121">
        <f t="shared" ref="X61:Y61" si="31">X45/X$57</f>
        <v>5.8256997042564797E-2</v>
      </c>
      <c r="Y61" s="121">
        <f t="shared" si="31"/>
        <v>6.2182310789645173E-2</v>
      </c>
      <c r="Z61" s="310">
        <f t="shared" ref="Z61" si="32">Z45/Z$57</f>
        <v>5.988635586286737E-2</v>
      </c>
    </row>
    <row r="62" spans="1:26" x14ac:dyDescent="0.2">
      <c r="A62" s="306" t="s">
        <v>55</v>
      </c>
      <c r="B62" s="121">
        <f t="shared" ref="B62:U62" si="33">B46/B$57</f>
        <v>6.0367064360908624E-3</v>
      </c>
      <c r="C62" s="121">
        <f t="shared" si="33"/>
        <v>8.9990883698839817E-3</v>
      </c>
      <c r="D62" s="121">
        <f t="shared" si="33"/>
        <v>9.3287983803747865E-3</v>
      </c>
      <c r="E62" s="121">
        <f t="shared" si="33"/>
        <v>9.1925507190919829E-3</v>
      </c>
      <c r="F62" s="121">
        <f t="shared" si="33"/>
        <v>8.9273734972797111E-3</v>
      </c>
      <c r="G62" s="121">
        <f t="shared" si="33"/>
        <v>9.9808075534305422E-3</v>
      </c>
      <c r="H62" s="121">
        <f t="shared" si="33"/>
        <v>1.0151962006993948E-2</v>
      </c>
      <c r="I62" s="121">
        <f t="shared" si="33"/>
        <v>9.8847429382729491E-3</v>
      </c>
      <c r="J62" s="121">
        <f t="shared" si="33"/>
        <v>9.2171365772737626E-3</v>
      </c>
      <c r="K62" s="121">
        <f t="shared" si="33"/>
        <v>9.118655733765477E-3</v>
      </c>
      <c r="L62" s="121">
        <f t="shared" si="33"/>
        <v>9.4311684680098203E-3</v>
      </c>
      <c r="M62" s="121">
        <f t="shared" si="33"/>
        <v>1.0284345867849709E-2</v>
      </c>
      <c r="N62" s="121">
        <f t="shared" si="33"/>
        <v>1.0334501984122944E-2</v>
      </c>
      <c r="O62" s="121">
        <f t="shared" si="33"/>
        <v>1.1075443663120577E-2</v>
      </c>
      <c r="P62" s="121">
        <f t="shared" si="33"/>
        <v>1.1359265397629917E-2</v>
      </c>
      <c r="Q62" s="121">
        <f t="shared" si="33"/>
        <v>1.1852446568568735E-2</v>
      </c>
      <c r="R62" s="121">
        <f t="shared" si="33"/>
        <v>1.2221652535561208E-2</v>
      </c>
      <c r="S62" s="121">
        <f t="shared" si="33"/>
        <v>1.1741139364695525E-2</v>
      </c>
      <c r="T62" s="121">
        <f t="shared" si="33"/>
        <v>1.192208854879726E-2</v>
      </c>
      <c r="U62" s="121">
        <f t="shared" si="33"/>
        <v>1.1145737047659589E-2</v>
      </c>
      <c r="V62" s="121">
        <f t="shared" ref="V62:W62" si="34">V46/V$57</f>
        <v>1.0749085230127933E-2</v>
      </c>
      <c r="W62" s="121">
        <f t="shared" si="34"/>
        <v>1.0956118078093307E-2</v>
      </c>
      <c r="X62" s="121">
        <f t="shared" ref="X62:Y62" si="35">X46/X$57</f>
        <v>1.0305600400804563E-2</v>
      </c>
      <c r="Y62" s="121">
        <f t="shared" si="35"/>
        <v>9.1400575552946523E-3</v>
      </c>
      <c r="Z62" s="310">
        <f t="shared" ref="Z62" si="36">Z46/Z$57</f>
        <v>9.9728318204700562E-3</v>
      </c>
    </row>
    <row r="63" spans="1:26" x14ac:dyDescent="0.2">
      <c r="A63" s="306" t="s">
        <v>8</v>
      </c>
      <c r="B63" s="121">
        <f t="shared" ref="B63:U63" si="37">B47/B$57</f>
        <v>2.2684660932332564E-2</v>
      </c>
      <c r="C63" s="121">
        <f t="shared" si="37"/>
        <v>3.3310374216901653E-2</v>
      </c>
      <c r="D63" s="121">
        <f t="shared" si="37"/>
        <v>3.4729605871230695E-2</v>
      </c>
      <c r="E63" s="121">
        <f t="shared" si="37"/>
        <v>3.2752457260407729E-2</v>
      </c>
      <c r="F63" s="121">
        <f t="shared" si="37"/>
        <v>3.4007696627707293E-2</v>
      </c>
      <c r="G63" s="121">
        <f t="shared" si="37"/>
        <v>3.7276586715801495E-2</v>
      </c>
      <c r="H63" s="121">
        <f t="shared" si="37"/>
        <v>3.9785271627464432E-2</v>
      </c>
      <c r="I63" s="121">
        <f t="shared" si="37"/>
        <v>4.1375962514357982E-2</v>
      </c>
      <c r="J63" s="121">
        <f t="shared" si="37"/>
        <v>3.9000662498987551E-2</v>
      </c>
      <c r="K63" s="121">
        <f t="shared" si="37"/>
        <v>3.6721030887148197E-2</v>
      </c>
      <c r="L63" s="121">
        <f t="shared" si="37"/>
        <v>3.8486679299776075E-2</v>
      </c>
      <c r="M63" s="121">
        <f t="shared" si="37"/>
        <v>4.2340786894192836E-2</v>
      </c>
      <c r="N63" s="121">
        <f t="shared" si="37"/>
        <v>3.8006439611133695E-2</v>
      </c>
      <c r="O63" s="121">
        <f t="shared" si="37"/>
        <v>3.8000794032059672E-2</v>
      </c>
      <c r="P63" s="121">
        <f t="shared" si="37"/>
        <v>3.8748764890240747E-2</v>
      </c>
      <c r="Q63" s="121">
        <f t="shared" si="37"/>
        <v>3.9583910050986347E-2</v>
      </c>
      <c r="R63" s="121">
        <f t="shared" si="37"/>
        <v>4.1071956594584083E-2</v>
      </c>
      <c r="S63" s="121">
        <f t="shared" si="37"/>
        <v>3.9428089969359217E-2</v>
      </c>
      <c r="T63" s="121">
        <f t="shared" si="37"/>
        <v>3.9415267622193925E-2</v>
      </c>
      <c r="U63" s="121">
        <f t="shared" si="37"/>
        <v>3.912621754556049E-2</v>
      </c>
      <c r="V63" s="121">
        <f t="shared" ref="V63:W63" si="38">V47/V$57</f>
        <v>3.8827389611599462E-2</v>
      </c>
      <c r="W63" s="121">
        <f t="shared" si="38"/>
        <v>3.7486635698268156E-2</v>
      </c>
      <c r="X63" s="121">
        <f t="shared" ref="X63:Y63" si="39">X47/X$57</f>
        <v>4.4343868431321404E-2</v>
      </c>
      <c r="Y63" s="121">
        <f t="shared" si="39"/>
        <v>4.6470905363766468E-2</v>
      </c>
      <c r="Z63" s="310">
        <f t="shared" ref="Z63" si="40">Z47/Z$57</f>
        <v>4.2900750535481869E-2</v>
      </c>
    </row>
    <row r="64" spans="1:26" x14ac:dyDescent="0.2">
      <c r="A64" s="306" t="s">
        <v>56</v>
      </c>
      <c r="B64" s="121">
        <f t="shared" ref="B64:U64" si="41">B48/B$57</f>
        <v>2.7995712292846219E-3</v>
      </c>
      <c r="C64" s="121">
        <f t="shared" si="41"/>
        <v>3.6764801392491311E-3</v>
      </c>
      <c r="D64" s="121">
        <f t="shared" si="41"/>
        <v>3.8037588349586959E-3</v>
      </c>
      <c r="E64" s="121">
        <f t="shared" si="41"/>
        <v>4.0855806459875049E-3</v>
      </c>
      <c r="F64" s="121">
        <f t="shared" si="41"/>
        <v>4.537455063612944E-3</v>
      </c>
      <c r="G64" s="121">
        <f t="shared" si="41"/>
        <v>5.013837512779091E-3</v>
      </c>
      <c r="H64" s="121">
        <f t="shared" si="41"/>
        <v>5.3945253682376503E-3</v>
      </c>
      <c r="I64" s="121">
        <f t="shared" si="41"/>
        <v>5.5501312946831345E-3</v>
      </c>
      <c r="J64" s="121">
        <f t="shared" si="41"/>
        <v>5.3599306888775615E-3</v>
      </c>
      <c r="K64" s="121">
        <f t="shared" si="41"/>
        <v>5.6544312530424114E-3</v>
      </c>
      <c r="L64" s="121">
        <f t="shared" si="41"/>
        <v>5.5471044291284808E-3</v>
      </c>
      <c r="M64" s="121">
        <f t="shared" si="41"/>
        <v>6.3295688582089412E-3</v>
      </c>
      <c r="N64" s="121">
        <f t="shared" si="41"/>
        <v>6.1181691200611499E-3</v>
      </c>
      <c r="O64" s="121">
        <f t="shared" si="41"/>
        <v>6.2783905894648884E-3</v>
      </c>
      <c r="P64" s="121">
        <f t="shared" si="41"/>
        <v>6.2222975863041406E-3</v>
      </c>
      <c r="Q64" s="121">
        <f t="shared" si="41"/>
        <v>7.0210235359086989E-3</v>
      </c>
      <c r="R64" s="121">
        <f t="shared" si="41"/>
        <v>7.1976590705570198E-3</v>
      </c>
      <c r="S64" s="121">
        <f t="shared" si="41"/>
        <v>6.968235189551958E-3</v>
      </c>
      <c r="T64" s="121">
        <f t="shared" si="41"/>
        <v>7.5190102586737695E-3</v>
      </c>
      <c r="U64" s="121">
        <f t="shared" si="41"/>
        <v>7.1731041417114538E-3</v>
      </c>
      <c r="V64" s="121">
        <f t="shared" ref="V64" si="42">V48/V$57</f>
        <v>7.0330150098295826E-3</v>
      </c>
      <c r="W64" s="121">
        <f>W48/W$57</f>
        <v>7.4777394022918931E-3</v>
      </c>
      <c r="X64" s="121">
        <f>X48/X$57</f>
        <v>9.1226329449744341E-3</v>
      </c>
      <c r="Y64" s="121">
        <f>Y48/Y$57</f>
        <v>8.589368291056906E-3</v>
      </c>
      <c r="Z64" s="310">
        <f>Z48/Z$57</f>
        <v>9.4396985404100742E-3</v>
      </c>
    </row>
    <row r="65" spans="1:51" x14ac:dyDescent="0.2">
      <c r="A65" s="312" t="s">
        <v>340</v>
      </c>
      <c r="B65" s="121">
        <f t="shared" ref="B65:B73" si="43">B49/B$57</f>
        <v>0</v>
      </c>
      <c r="C65" s="121">
        <f t="shared" ref="C65:T65" si="44">C49/C$57</f>
        <v>0</v>
      </c>
      <c r="D65" s="121">
        <f t="shared" si="44"/>
        <v>0</v>
      </c>
      <c r="E65" s="121">
        <f t="shared" si="44"/>
        <v>0</v>
      </c>
      <c r="F65" s="121">
        <f t="shared" si="44"/>
        <v>0</v>
      </c>
      <c r="G65" s="121">
        <f t="shared" si="44"/>
        <v>0</v>
      </c>
      <c r="H65" s="121">
        <f t="shared" si="44"/>
        <v>0</v>
      </c>
      <c r="I65" s="121">
        <f t="shared" si="44"/>
        <v>0</v>
      </c>
      <c r="J65" s="121">
        <f t="shared" si="44"/>
        <v>0</v>
      </c>
      <c r="K65" s="121">
        <f t="shared" ref="K65:K73" si="45">K49/K$57</f>
        <v>1.3698333021410398E-2</v>
      </c>
      <c r="L65" s="121">
        <f t="shared" si="44"/>
        <v>1.553591230671718E-2</v>
      </c>
      <c r="M65" s="121">
        <f t="shared" si="44"/>
        <v>1.2954581594841922E-2</v>
      </c>
      <c r="N65" s="121">
        <f t="shared" si="44"/>
        <v>1.3494627147094257E-2</v>
      </c>
      <c r="O65" s="121">
        <f t="shared" si="44"/>
        <v>1.3949866547943453E-2</v>
      </c>
      <c r="P65" s="121">
        <f t="shared" si="44"/>
        <v>1.4904653275457449E-2</v>
      </c>
      <c r="Q65" s="121">
        <f t="shared" si="44"/>
        <v>1.5282987023404682E-2</v>
      </c>
      <c r="R65" s="121">
        <f t="shared" si="44"/>
        <v>1.4802344793593008E-2</v>
      </c>
      <c r="S65" s="121">
        <f t="shared" si="44"/>
        <v>1.446204764764962E-2</v>
      </c>
      <c r="T65" s="121">
        <f t="shared" si="44"/>
        <v>1.4863429047748908E-2</v>
      </c>
      <c r="U65" s="121">
        <f t="shared" ref="U65:V73" si="46">U49/U$57</f>
        <v>1.4642343687580779E-2</v>
      </c>
      <c r="V65" s="121">
        <f t="shared" si="46"/>
        <v>1.4088340326189242E-2</v>
      </c>
      <c r="W65" s="121">
        <f t="shared" ref="W65:X65" si="47">W49/W$57</f>
        <v>1.3972697240665573E-2</v>
      </c>
      <c r="X65" s="121">
        <f t="shared" si="47"/>
        <v>1.4755674559124363E-2</v>
      </c>
      <c r="Y65" s="121">
        <f t="shared" ref="Y65:Z65" si="48">Y49/Y$57</f>
        <v>1.2491680068968027E-2</v>
      </c>
      <c r="Z65" s="310">
        <f t="shared" si="48"/>
        <v>1.3364870865259917E-2</v>
      </c>
    </row>
    <row r="66" spans="1:51" x14ac:dyDescent="0.2">
      <c r="A66" s="301" t="s">
        <v>169</v>
      </c>
      <c r="B66" s="121">
        <f t="shared" si="43"/>
        <v>8.0153515649712001E-2</v>
      </c>
      <c r="C66" s="121">
        <f t="shared" ref="C66:J73" si="49">C50/C$57</f>
        <v>6.4121722777387855E-2</v>
      </c>
      <c r="D66" s="121">
        <f t="shared" si="49"/>
        <v>6.6863569644651663E-2</v>
      </c>
      <c r="E66" s="121">
        <f t="shared" si="49"/>
        <v>6.9505857021611814E-2</v>
      </c>
      <c r="F66" s="121">
        <f t="shared" si="49"/>
        <v>7.3155231376239915E-2</v>
      </c>
      <c r="G66" s="121">
        <f t="shared" si="49"/>
        <v>7.5537125041611655E-2</v>
      </c>
      <c r="H66" s="121">
        <f t="shared" si="49"/>
        <v>7.4767051936366818E-2</v>
      </c>
      <c r="I66" s="121">
        <f t="shared" si="49"/>
        <v>7.6080280709372852E-2</v>
      </c>
      <c r="J66" s="121">
        <f t="shared" si="49"/>
        <v>8.3754316829529898E-2</v>
      </c>
      <c r="K66" s="121">
        <f t="shared" si="45"/>
        <v>7.4422815258915975E-2</v>
      </c>
      <c r="L66" s="121">
        <f t="shared" ref="L66:T66" si="50">L50/L$57</f>
        <v>7.7437559700423708E-2</v>
      </c>
      <c r="M66" s="121">
        <f t="shared" si="50"/>
        <v>7.7338936593368782E-2</v>
      </c>
      <c r="N66" s="121">
        <f t="shared" si="50"/>
        <v>7.6955663541142472E-2</v>
      </c>
      <c r="O66" s="121">
        <f t="shared" si="50"/>
        <v>8.219269836633103E-2</v>
      </c>
      <c r="P66" s="121">
        <f t="shared" si="50"/>
        <v>8.1204540669393532E-2</v>
      </c>
      <c r="Q66" s="121">
        <f t="shared" si="50"/>
        <v>8.3465962058590581E-2</v>
      </c>
      <c r="R66" s="121">
        <f t="shared" si="50"/>
        <v>8.2229976017306736E-2</v>
      </c>
      <c r="S66" s="121">
        <f t="shared" si="50"/>
        <v>8.3730309739503767E-2</v>
      </c>
      <c r="T66" s="121">
        <f t="shared" si="50"/>
        <v>8.7928897284548863E-2</v>
      </c>
      <c r="U66" s="121">
        <f t="shared" si="46"/>
        <v>8.6849849252610467E-2</v>
      </c>
      <c r="V66" s="121">
        <f t="shared" si="46"/>
        <v>8.3480014948501921E-2</v>
      </c>
      <c r="W66" s="121">
        <f t="shared" ref="W66:X66" si="51">W50/W$57</f>
        <v>8.6895170854073472E-2</v>
      </c>
      <c r="X66" s="121">
        <f t="shared" si="51"/>
        <v>8.8258648095736567E-2</v>
      </c>
      <c r="Y66" s="121">
        <f t="shared" ref="Y66:Z66" si="52">Y50/Y$57</f>
        <v>7.9530741381953721E-2</v>
      </c>
      <c r="Z66" s="310">
        <f t="shared" si="52"/>
        <v>8.4690929381165514E-2</v>
      </c>
    </row>
    <row r="67" spans="1:51" x14ac:dyDescent="0.2">
      <c r="A67" s="301" t="s">
        <v>336</v>
      </c>
      <c r="B67" s="121">
        <f t="shared" si="43"/>
        <v>0</v>
      </c>
      <c r="C67" s="121">
        <f t="shared" si="49"/>
        <v>0</v>
      </c>
      <c r="D67" s="121">
        <f t="shared" si="49"/>
        <v>0</v>
      </c>
      <c r="E67" s="121">
        <f t="shared" si="49"/>
        <v>0</v>
      </c>
      <c r="F67" s="121">
        <f t="shared" si="49"/>
        <v>0</v>
      </c>
      <c r="G67" s="121">
        <f t="shared" si="49"/>
        <v>0</v>
      </c>
      <c r="H67" s="121">
        <f t="shared" si="49"/>
        <v>0</v>
      </c>
      <c r="I67" s="121">
        <f t="shared" si="49"/>
        <v>0</v>
      </c>
      <c r="J67" s="121">
        <f t="shared" si="49"/>
        <v>0</v>
      </c>
      <c r="K67" s="121">
        <f t="shared" si="45"/>
        <v>0</v>
      </c>
      <c r="L67" s="121">
        <f t="shared" ref="L67:T67" si="53">L51/L$57</f>
        <v>0</v>
      </c>
      <c r="M67" s="121">
        <f t="shared" si="53"/>
        <v>0</v>
      </c>
      <c r="N67" s="121">
        <f t="shared" si="53"/>
        <v>3.1184806168870094E-2</v>
      </c>
      <c r="O67" s="121">
        <f t="shared" si="53"/>
        <v>3.5153359641099662E-2</v>
      </c>
      <c r="P67" s="121">
        <f t="shared" si="53"/>
        <v>3.8200263690978453E-2</v>
      </c>
      <c r="Q67" s="121">
        <f t="shared" si="53"/>
        <v>4.6201809278783437E-2</v>
      </c>
      <c r="R67" s="121">
        <f t="shared" si="53"/>
        <v>5.1240223743177507E-2</v>
      </c>
      <c r="S67" s="121">
        <f t="shared" si="53"/>
        <v>5.2739013837331837E-2</v>
      </c>
      <c r="T67" s="121">
        <f t="shared" si="53"/>
        <v>5.9880105884247629E-2</v>
      </c>
      <c r="U67" s="121">
        <f t="shared" si="46"/>
        <v>6.2257826053403478E-2</v>
      </c>
      <c r="V67" s="121">
        <f t="shared" si="46"/>
        <v>6.2899705753109811E-2</v>
      </c>
      <c r="W67" s="121">
        <f t="shared" ref="W67:X67" si="54">W51/W$57</f>
        <v>6.5751427994938078E-2</v>
      </c>
      <c r="X67" s="121">
        <f t="shared" si="54"/>
        <v>6.6814751875824738E-2</v>
      </c>
      <c r="Y67" s="121">
        <f t="shared" ref="Y67:Z67" si="55">Y51/Y$57</f>
        <v>6.5693190559877476E-2</v>
      </c>
      <c r="Z67" s="310">
        <f t="shared" si="55"/>
        <v>7.1886531417547569E-2</v>
      </c>
    </row>
    <row r="68" spans="1:51" x14ac:dyDescent="0.2">
      <c r="A68" s="301" t="s">
        <v>57</v>
      </c>
      <c r="B68" s="121">
        <f t="shared" si="43"/>
        <v>0.47932027383823922</v>
      </c>
      <c r="C68" s="121">
        <f t="shared" si="49"/>
        <v>0.47850505444764463</v>
      </c>
      <c r="D68" s="121">
        <f t="shared" si="49"/>
        <v>0.47436766249631268</v>
      </c>
      <c r="E68" s="121">
        <f t="shared" si="49"/>
        <v>0.48338766241507325</v>
      </c>
      <c r="F68" s="121">
        <f t="shared" si="49"/>
        <v>0.48564840831236733</v>
      </c>
      <c r="G68" s="121">
        <f t="shared" si="49"/>
        <v>0.46934124159641655</v>
      </c>
      <c r="H68" s="121">
        <f t="shared" si="49"/>
        <v>0.46445512684771434</v>
      </c>
      <c r="I68" s="121">
        <f t="shared" si="49"/>
        <v>0.46906041822724776</v>
      </c>
      <c r="J68" s="121">
        <f t="shared" si="49"/>
        <v>0.50091385403871913</v>
      </c>
      <c r="K68" s="121">
        <f t="shared" si="45"/>
        <v>0.51152049371338282</v>
      </c>
      <c r="L68" s="121">
        <f t="shared" ref="L68:T68" si="56">L52/L$57</f>
        <v>0.51686242109562031</v>
      </c>
      <c r="M68" s="121">
        <f t="shared" si="56"/>
        <v>0.50928410961614357</v>
      </c>
      <c r="N68" s="121">
        <f t="shared" si="56"/>
        <v>0.49238485514706443</v>
      </c>
      <c r="O68" s="121">
        <f t="shared" si="56"/>
        <v>0.48386156735949593</v>
      </c>
      <c r="P68" s="121">
        <f t="shared" si="56"/>
        <v>0.47488402981691191</v>
      </c>
      <c r="Q68" s="121">
        <f t="shared" si="56"/>
        <v>0.46831720356439188</v>
      </c>
      <c r="R68" s="121">
        <f t="shared" si="56"/>
        <v>0.47630239894298743</v>
      </c>
      <c r="S68" s="121">
        <f t="shared" si="56"/>
        <v>0.47780476585933779</v>
      </c>
      <c r="T68" s="121">
        <f t="shared" si="56"/>
        <v>0.46950422223646804</v>
      </c>
      <c r="U68" s="121">
        <f t="shared" si="46"/>
        <v>0.47608522663606334</v>
      </c>
      <c r="V68" s="121">
        <f t="shared" si="46"/>
        <v>0.48725139714749921</v>
      </c>
      <c r="W68" s="121">
        <f t="shared" ref="W68:X68" si="57">W52/W$57</f>
        <v>0.48849066425831295</v>
      </c>
      <c r="X68" s="121">
        <f t="shared" si="57"/>
        <v>0.49056032955035955</v>
      </c>
      <c r="Y68" s="121">
        <f t="shared" ref="Y68:Z68" si="58">Y52/Y$57</f>
        <v>0.50629042810299407</v>
      </c>
      <c r="Z68" s="310">
        <f t="shared" si="58"/>
        <v>0.50389376308149547</v>
      </c>
    </row>
    <row r="69" spans="1:51" x14ac:dyDescent="0.2">
      <c r="A69" s="306" t="s">
        <v>17</v>
      </c>
      <c r="B69" s="121">
        <f t="shared" si="43"/>
        <v>2.6242722075122196E-2</v>
      </c>
      <c r="C69" s="121">
        <f t="shared" si="49"/>
        <v>2.4547664506884958E-2</v>
      </c>
      <c r="D69" s="121">
        <f t="shared" si="49"/>
        <v>2.3919791156134421E-2</v>
      </c>
      <c r="E69" s="121">
        <f t="shared" si="49"/>
        <v>2.3803938875545327E-2</v>
      </c>
      <c r="F69" s="121">
        <f t="shared" si="49"/>
        <v>2.3121712817741353E-2</v>
      </c>
      <c r="G69" s="121">
        <f t="shared" si="49"/>
        <v>2.353367822605465E-2</v>
      </c>
      <c r="H69" s="121">
        <f t="shared" si="49"/>
        <v>2.1972874285686315E-2</v>
      </c>
      <c r="I69" s="121">
        <f t="shared" si="49"/>
        <v>1.9400433239048966E-2</v>
      </c>
      <c r="J69" s="121">
        <f t="shared" si="49"/>
        <v>1.6995711102557435E-2</v>
      </c>
      <c r="K69" s="121">
        <f t="shared" si="45"/>
        <v>1.680737012940144E-2</v>
      </c>
      <c r="L69" s="121">
        <f t="shared" ref="L69:T69" si="59">L53/L$57</f>
        <v>1.5110498393374258E-2</v>
      </c>
      <c r="M69" s="121">
        <f t="shared" si="59"/>
        <v>1.533685309530643E-2</v>
      </c>
      <c r="N69" s="121">
        <f t="shared" si="59"/>
        <v>1.5058981063281679E-2</v>
      </c>
      <c r="O69" s="121">
        <f t="shared" si="59"/>
        <v>1.3747984400951686E-2</v>
      </c>
      <c r="P69" s="121">
        <f t="shared" si="59"/>
        <v>1.1417453627801175E-2</v>
      </c>
      <c r="Q69" s="121">
        <f t="shared" si="59"/>
        <v>7.2515965358285377E-3</v>
      </c>
      <c r="R69" s="121">
        <f t="shared" si="59"/>
        <v>1.0573284785018696E-2</v>
      </c>
      <c r="S69" s="121">
        <f t="shared" si="59"/>
        <v>1.2031525031394905E-2</v>
      </c>
      <c r="T69" s="121">
        <f t="shared" si="59"/>
        <v>1.2645980811571741E-2</v>
      </c>
      <c r="U69" s="121">
        <f t="shared" si="46"/>
        <v>1.2417009218798502E-2</v>
      </c>
      <c r="V69" s="121">
        <f t="shared" si="46"/>
        <v>1.1982793247736221E-2</v>
      </c>
      <c r="W69" s="121">
        <f t="shared" ref="W69:X69" si="60">W53/W$57</f>
        <v>1.1818979914365863E-2</v>
      </c>
      <c r="X69" s="121">
        <f t="shared" si="60"/>
        <v>9.4465429555367457E-3</v>
      </c>
      <c r="Y69" s="121">
        <f t="shared" ref="Y69:Z69" si="61">Y53/Y$57</f>
        <v>9.110292954892258E-3</v>
      </c>
      <c r="Z69" s="310">
        <f t="shared" si="61"/>
        <v>9.7355646570989451E-3</v>
      </c>
    </row>
    <row r="70" spans="1:51" x14ac:dyDescent="0.2">
      <c r="A70" s="306" t="s">
        <v>58</v>
      </c>
      <c r="B70" s="121">
        <f t="shared" si="43"/>
        <v>1.5597718337536075E-2</v>
      </c>
      <c r="C70" s="121">
        <f t="shared" si="49"/>
        <v>1.656428014647459E-2</v>
      </c>
      <c r="D70" s="121">
        <f t="shared" si="49"/>
        <v>1.6140036901160094E-2</v>
      </c>
      <c r="E70" s="121">
        <f t="shared" si="49"/>
        <v>1.5519450181928596E-2</v>
      </c>
      <c r="F70" s="121">
        <f t="shared" si="49"/>
        <v>1.4994667662404794E-2</v>
      </c>
      <c r="G70" s="121">
        <f t="shared" si="49"/>
        <v>1.3621081869537461E-2</v>
      </c>
      <c r="H70" s="121">
        <f t="shared" si="49"/>
        <v>1.4257340086228532E-2</v>
      </c>
      <c r="I70" s="121">
        <f t="shared" si="49"/>
        <v>1.3428097583610625E-2</v>
      </c>
      <c r="J70" s="121">
        <f t="shared" si="49"/>
        <v>1.4075571619358358E-2</v>
      </c>
      <c r="K70" s="121">
        <f t="shared" si="45"/>
        <v>1.4963585251428666E-2</v>
      </c>
      <c r="L70" s="121">
        <f t="shared" ref="L70:T70" si="62">L54/L$57</f>
        <v>1.5116395921417565E-2</v>
      </c>
      <c r="M70" s="121">
        <f t="shared" si="62"/>
        <v>1.4361330049818323E-2</v>
      </c>
      <c r="N70" s="121">
        <f t="shared" si="62"/>
        <v>1.4730780589485327E-2</v>
      </c>
      <c r="O70" s="121">
        <f t="shared" si="62"/>
        <v>1.4598621575565641E-2</v>
      </c>
      <c r="P70" s="121">
        <f t="shared" si="62"/>
        <v>1.5047540896155426E-2</v>
      </c>
      <c r="Q70" s="121">
        <f t="shared" si="62"/>
        <v>1.6522734996791334E-2</v>
      </c>
      <c r="R70" s="121">
        <f t="shared" si="62"/>
        <v>1.613539961175893E-2</v>
      </c>
      <c r="S70" s="121">
        <f t="shared" si="62"/>
        <v>1.6575073173360998E-2</v>
      </c>
      <c r="T70" s="121">
        <f t="shared" si="62"/>
        <v>1.6359680942062603E-2</v>
      </c>
      <c r="U70" s="121">
        <f t="shared" si="46"/>
        <v>1.5788003638087401E-2</v>
      </c>
      <c r="V70" s="121">
        <f t="shared" si="46"/>
        <v>1.537916813428076E-2</v>
      </c>
      <c r="W70" s="121">
        <f t="shared" ref="W70:X70" si="63">W54/W$57</f>
        <v>1.5046696321068007E-2</v>
      </c>
      <c r="X70" s="121">
        <f t="shared" si="63"/>
        <v>1.6125822454797722E-2</v>
      </c>
      <c r="Y70" s="121">
        <f t="shared" ref="Y70:Z70" si="64">Y54/Y$57</f>
        <v>1.609526766969134E-2</v>
      </c>
      <c r="Z70" s="310">
        <f t="shared" si="64"/>
        <v>1.4945234035848392E-2</v>
      </c>
    </row>
    <row r="71" spans="1:51" x14ac:dyDescent="0.2">
      <c r="A71" s="306" t="s">
        <v>59</v>
      </c>
      <c r="B71" s="121">
        <f t="shared" si="43"/>
        <v>0.24952600520226276</v>
      </c>
      <c r="C71" s="121">
        <f t="shared" si="49"/>
        <v>0.25353624624483134</v>
      </c>
      <c r="D71" s="121">
        <f t="shared" si="49"/>
        <v>0.24859319856255824</v>
      </c>
      <c r="E71" s="121">
        <f t="shared" si="49"/>
        <v>0.24525789733650985</v>
      </c>
      <c r="F71" s="121">
        <f t="shared" si="49"/>
        <v>0.24075930500112649</v>
      </c>
      <c r="G71" s="121">
        <f t="shared" si="49"/>
        <v>0.25031702464940608</v>
      </c>
      <c r="H71" s="121">
        <f t="shared" si="49"/>
        <v>0.25722045216943235</v>
      </c>
      <c r="I71" s="121">
        <f t="shared" si="49"/>
        <v>0.25584989760626065</v>
      </c>
      <c r="J71" s="121">
        <f t="shared" si="49"/>
        <v>0.23008271289444829</v>
      </c>
      <c r="K71" s="121">
        <f t="shared" si="45"/>
        <v>0.21449140006069167</v>
      </c>
      <c r="L71" s="121">
        <f t="shared" ref="L71:T71" si="65">L55/L$57</f>
        <v>0.20004802734277388</v>
      </c>
      <c r="M71" s="121">
        <f t="shared" si="65"/>
        <v>0.20139168101163823</v>
      </c>
      <c r="N71" s="121">
        <f t="shared" si="65"/>
        <v>0.1868511017201552</v>
      </c>
      <c r="O71" s="121">
        <f t="shared" si="65"/>
        <v>0.18447148861364113</v>
      </c>
      <c r="P71" s="121">
        <f t="shared" si="65"/>
        <v>0.18978540596855548</v>
      </c>
      <c r="Q71" s="121">
        <f t="shared" si="65"/>
        <v>0.18442477074100874</v>
      </c>
      <c r="R71" s="121">
        <f t="shared" si="65"/>
        <v>0.1722491551959259</v>
      </c>
      <c r="S71" s="121">
        <f t="shared" si="65"/>
        <v>0.16816123487774579</v>
      </c>
      <c r="T71" s="121">
        <f t="shared" si="65"/>
        <v>0.16501185212486191</v>
      </c>
      <c r="U71" s="121">
        <f t="shared" si="46"/>
        <v>0.16007524682129562</v>
      </c>
      <c r="V71" s="121">
        <f t="shared" si="46"/>
        <v>0.15452821381336421</v>
      </c>
      <c r="W71" s="121">
        <f t="shared" ref="W71:X71" si="66">W55/W$57</f>
        <v>0.14845474077740184</v>
      </c>
      <c r="X71" s="121">
        <f t="shared" si="66"/>
        <v>0.13115442321110465</v>
      </c>
      <c r="Y71" s="121">
        <f t="shared" ref="Y71:Z71" si="67">Y55/Y$57</f>
        <v>0.11802415160232857</v>
      </c>
      <c r="Z71" s="310">
        <f t="shared" si="67"/>
        <v>0.12258134790341321</v>
      </c>
    </row>
    <row r="72" spans="1:51" ht="13.5" thickBot="1" x14ac:dyDescent="0.25">
      <c r="A72" s="308" t="s">
        <v>337</v>
      </c>
      <c r="B72" s="121">
        <f t="shared" si="43"/>
        <v>5.0008530077110403E-4</v>
      </c>
      <c r="C72" s="121">
        <f t="shared" si="49"/>
        <v>5.0553914771695407E-4</v>
      </c>
      <c r="D72" s="121">
        <f t="shared" si="49"/>
        <v>6.5692936006836282E-3</v>
      </c>
      <c r="E72" s="121">
        <f t="shared" si="49"/>
        <v>6.4980822424709718E-3</v>
      </c>
      <c r="F72" s="121">
        <f t="shared" si="49"/>
        <v>7.2474108221730234E-3</v>
      </c>
      <c r="G72" s="121">
        <f t="shared" si="49"/>
        <v>8.2756615616768545E-3</v>
      </c>
      <c r="H72" s="121">
        <f t="shared" si="49"/>
        <v>8.9034099877645483E-3</v>
      </c>
      <c r="I72" s="121">
        <f t="shared" si="49"/>
        <v>9.7267203894734217E-3</v>
      </c>
      <c r="J72" s="121">
        <f t="shared" si="49"/>
        <v>9.170024112703022E-4</v>
      </c>
      <c r="K72" s="121">
        <f t="shared" si="45"/>
        <v>5.001610760476902E-3</v>
      </c>
      <c r="L72" s="121">
        <f t="shared" ref="L72:T72" si="68">L56/L$57</f>
        <v>5.7892729768643358E-3</v>
      </c>
      <c r="M72" s="121">
        <f t="shared" si="68"/>
        <v>7.8947512332520724E-3</v>
      </c>
      <c r="N72" s="121">
        <f t="shared" si="68"/>
        <v>1.0421007491031786E-2</v>
      </c>
      <c r="O72" s="121">
        <f t="shared" si="68"/>
        <v>1.1935032896053877E-2</v>
      </c>
      <c r="P72" s="121">
        <f t="shared" si="68"/>
        <v>1.4829756556875425E-2</v>
      </c>
      <c r="Q72" s="121">
        <f t="shared" si="68"/>
        <v>1.4091811028634629E-2</v>
      </c>
      <c r="R72" s="121">
        <f t="shared" si="68"/>
        <v>1.4886608056287739E-2</v>
      </c>
      <c r="S72" s="121">
        <f t="shared" si="68"/>
        <v>1.3972054122899109E-2</v>
      </c>
      <c r="T72" s="121">
        <f t="shared" si="68"/>
        <v>1.4262412360318191E-2</v>
      </c>
      <c r="U72" s="121">
        <f t="shared" si="46"/>
        <v>1.5640860353328019E-2</v>
      </c>
      <c r="V72" s="121">
        <f t="shared" si="46"/>
        <v>1.8694057557003162E-2</v>
      </c>
      <c r="W72" s="121">
        <f t="shared" ref="W72:X72" si="69">W56/W$57</f>
        <v>1.902222742809024E-2</v>
      </c>
      <c r="X72" s="121">
        <f t="shared" si="69"/>
        <v>2.2700621053505749E-2</v>
      </c>
      <c r="Y72" s="121">
        <f t="shared" ref="Y72:Z72" si="70">Y56/Y$57</f>
        <v>3.2146428239425255E-2</v>
      </c>
      <c r="Z72" s="310">
        <f t="shared" si="70"/>
        <v>2.0652509527372243E-2</v>
      </c>
    </row>
    <row r="73" spans="1:51" ht="13.5" thickBot="1" x14ac:dyDescent="0.25">
      <c r="A73" s="82" t="s">
        <v>60</v>
      </c>
      <c r="B73" s="181">
        <f t="shared" si="43"/>
        <v>1</v>
      </c>
      <c r="C73" s="181">
        <f t="shared" si="49"/>
        <v>1</v>
      </c>
      <c r="D73" s="181">
        <f t="shared" si="49"/>
        <v>1</v>
      </c>
      <c r="E73" s="181">
        <f t="shared" si="49"/>
        <v>1</v>
      </c>
      <c r="F73" s="181">
        <f t="shared" si="49"/>
        <v>1</v>
      </c>
      <c r="G73" s="181">
        <f t="shared" si="49"/>
        <v>1</v>
      </c>
      <c r="H73" s="181">
        <f t="shared" si="49"/>
        <v>1</v>
      </c>
      <c r="I73" s="181">
        <f t="shared" si="49"/>
        <v>1</v>
      </c>
      <c r="J73" s="181">
        <f t="shared" si="49"/>
        <v>1</v>
      </c>
      <c r="K73" s="181">
        <f t="shared" si="45"/>
        <v>1</v>
      </c>
      <c r="L73" s="181">
        <f t="shared" ref="L73:T73" si="71">L57/L$57</f>
        <v>1</v>
      </c>
      <c r="M73" s="181">
        <f t="shared" si="71"/>
        <v>1</v>
      </c>
      <c r="N73" s="181">
        <f t="shared" si="71"/>
        <v>1</v>
      </c>
      <c r="O73" s="181">
        <f t="shared" si="71"/>
        <v>1</v>
      </c>
      <c r="P73" s="181">
        <f t="shared" si="71"/>
        <v>1</v>
      </c>
      <c r="Q73" s="181">
        <f t="shared" si="71"/>
        <v>1</v>
      </c>
      <c r="R73" s="181">
        <f t="shared" si="71"/>
        <v>1</v>
      </c>
      <c r="S73" s="181">
        <f t="shared" si="71"/>
        <v>1</v>
      </c>
      <c r="T73" s="181">
        <f t="shared" si="71"/>
        <v>1</v>
      </c>
      <c r="U73" s="181">
        <f t="shared" si="46"/>
        <v>1</v>
      </c>
      <c r="V73" s="181">
        <f t="shared" si="46"/>
        <v>1</v>
      </c>
      <c r="W73" s="181">
        <f t="shared" ref="W73:X73" si="72">W57/W$57</f>
        <v>1</v>
      </c>
      <c r="X73" s="181">
        <f t="shared" si="72"/>
        <v>1</v>
      </c>
      <c r="Y73" s="181">
        <f t="shared" ref="Y73:Z73" si="73">Y57/Y$57</f>
        <v>1</v>
      </c>
      <c r="Z73" s="182">
        <f t="shared" si="73"/>
        <v>1</v>
      </c>
    </row>
    <row r="74" spans="1:51" x14ac:dyDescent="0.2">
      <c r="B74" s="80"/>
      <c r="C74" s="80"/>
      <c r="D74" s="80"/>
      <c r="E74" s="80"/>
      <c r="F74" s="80"/>
      <c r="G74" s="80"/>
      <c r="H74" s="80"/>
      <c r="I74" s="80"/>
    </row>
    <row r="75" spans="1:51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51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51" x14ac:dyDescent="0.2">
      <c r="B77" s="80"/>
      <c r="C77" s="80"/>
      <c r="D77" s="80"/>
      <c r="E77" s="80"/>
      <c r="F77" s="80"/>
      <c r="G77" s="80"/>
      <c r="H77" s="80"/>
      <c r="I77" s="80"/>
    </row>
    <row r="79" spans="1:51" ht="15.75" x14ac:dyDescent="0.25">
      <c r="A79" s="79" t="s">
        <v>94</v>
      </c>
    </row>
    <row r="80" spans="1:51" x14ac:dyDescent="0.2">
      <c r="B80" s="1" t="str">
        <f t="shared" ref="B80:AO80" si="74">B2</f>
        <v>1/1998</v>
      </c>
      <c r="C80" s="1" t="str">
        <f t="shared" si="74"/>
        <v>2/1998</v>
      </c>
      <c r="D80" s="1" t="str">
        <f t="shared" si="74"/>
        <v>1/1999</v>
      </c>
      <c r="E80" s="1" t="str">
        <f t="shared" si="74"/>
        <v>2/1999</v>
      </c>
      <c r="F80" s="1" t="str">
        <f t="shared" si="74"/>
        <v>1/2000</v>
      </c>
      <c r="G80" s="1" t="str">
        <f t="shared" si="74"/>
        <v>2/2000</v>
      </c>
      <c r="H80" s="1" t="str">
        <f t="shared" si="74"/>
        <v>1/2001</v>
      </c>
      <c r="I80" s="1" t="str">
        <f t="shared" si="74"/>
        <v>2/2001</v>
      </c>
      <c r="J80" s="1" t="str">
        <f t="shared" si="74"/>
        <v>1/2002</v>
      </c>
      <c r="K80" s="1" t="str">
        <f t="shared" si="74"/>
        <v>2/2002</v>
      </c>
      <c r="L80" s="1" t="str">
        <f t="shared" si="74"/>
        <v>1/2003</v>
      </c>
      <c r="M80" s="1" t="str">
        <f t="shared" si="74"/>
        <v>2/2003</v>
      </c>
      <c r="N80" s="1" t="str">
        <f t="shared" si="74"/>
        <v>1/2004</v>
      </c>
      <c r="O80" s="1" t="str">
        <f t="shared" si="74"/>
        <v>2/2004</v>
      </c>
      <c r="P80" s="1" t="str">
        <f t="shared" si="74"/>
        <v>1/2005</v>
      </c>
      <c r="Q80" s="1" t="str">
        <f t="shared" si="74"/>
        <v>2/2005</v>
      </c>
      <c r="R80" s="1" t="str">
        <f t="shared" si="74"/>
        <v>1/2006</v>
      </c>
      <c r="S80" s="1" t="str">
        <f t="shared" si="74"/>
        <v>2/2006</v>
      </c>
      <c r="T80" s="1" t="str">
        <f t="shared" si="74"/>
        <v>1/2007</v>
      </c>
      <c r="U80" s="1" t="str">
        <f t="shared" si="74"/>
        <v>2/2007</v>
      </c>
      <c r="V80" s="1" t="str">
        <f t="shared" si="74"/>
        <v>1/2008</v>
      </c>
      <c r="W80" s="1" t="str">
        <f t="shared" si="74"/>
        <v>2/2008</v>
      </c>
      <c r="X80" s="1" t="str">
        <f t="shared" si="74"/>
        <v>1/2009</v>
      </c>
      <c r="Y80" s="1" t="str">
        <f t="shared" si="74"/>
        <v>2/2009</v>
      </c>
      <c r="Z80" s="1" t="str">
        <f t="shared" si="74"/>
        <v>1/2010</v>
      </c>
      <c r="AA80" s="1" t="str">
        <f t="shared" si="74"/>
        <v>2/2010</v>
      </c>
      <c r="AB80" s="1" t="str">
        <f t="shared" si="74"/>
        <v>1/2011</v>
      </c>
      <c r="AC80" s="1" t="str">
        <f t="shared" si="74"/>
        <v>2/2011</v>
      </c>
      <c r="AD80" s="1" t="str">
        <f t="shared" si="74"/>
        <v>1/2012</v>
      </c>
      <c r="AE80" s="1" t="str">
        <f t="shared" si="74"/>
        <v>2/2012</v>
      </c>
      <c r="AF80" s="1" t="str">
        <f t="shared" si="74"/>
        <v>1/2013</v>
      </c>
      <c r="AG80" s="1" t="str">
        <f t="shared" si="74"/>
        <v>2/2013</v>
      </c>
      <c r="AH80" s="1" t="str">
        <f t="shared" si="74"/>
        <v>1/2014</v>
      </c>
      <c r="AI80" s="1" t="str">
        <f t="shared" si="74"/>
        <v>2/2014</v>
      </c>
      <c r="AJ80" s="1" t="str">
        <f t="shared" si="74"/>
        <v>1/2015</v>
      </c>
      <c r="AK80" s="1" t="str">
        <f t="shared" si="74"/>
        <v>2/2015</v>
      </c>
      <c r="AL80" s="1" t="str">
        <f t="shared" si="74"/>
        <v>1/2016</v>
      </c>
      <c r="AM80" s="1" t="str">
        <f t="shared" si="74"/>
        <v>2/2016</v>
      </c>
      <c r="AN80" s="1" t="str">
        <f t="shared" si="74"/>
        <v>1/2017</v>
      </c>
      <c r="AO80" s="1" t="str">
        <f t="shared" si="74"/>
        <v>2/2017</v>
      </c>
      <c r="AP80" s="1" t="str">
        <f t="shared" ref="AP80:AQ80" si="75">AP2</f>
        <v>1/2018</v>
      </c>
      <c r="AQ80" s="1" t="str">
        <f t="shared" si="75"/>
        <v>2/2018</v>
      </c>
      <c r="AR80" s="1" t="str">
        <f t="shared" ref="AR80:AS80" si="76">AR2</f>
        <v>1/2019</v>
      </c>
      <c r="AS80" s="1" t="str">
        <f t="shared" si="76"/>
        <v>2/2019</v>
      </c>
      <c r="AT80" s="1" t="str">
        <f t="shared" ref="AT80:AU80" si="77">AT2</f>
        <v>1/2020</v>
      </c>
      <c r="AU80" s="1" t="str">
        <f t="shared" si="77"/>
        <v>2/2020</v>
      </c>
      <c r="AV80" s="1" t="str">
        <f t="shared" ref="AV80:AW80" si="78">AV2</f>
        <v>1/2021</v>
      </c>
      <c r="AW80" s="1" t="str">
        <f t="shared" si="78"/>
        <v>2/2021</v>
      </c>
      <c r="AX80" s="1" t="str">
        <f t="shared" ref="AX80:AY80" si="79">AX2</f>
        <v>1/2022</v>
      </c>
      <c r="AY80" s="1" t="str">
        <f t="shared" si="79"/>
        <v>2/2022</v>
      </c>
    </row>
    <row r="81" spans="1:51" x14ac:dyDescent="0.2">
      <c r="A81" s="1" t="s">
        <v>6</v>
      </c>
      <c r="B81" s="1">
        <f>'Tabulka 5'!C10</f>
        <v>2343704.1868925081</v>
      </c>
      <c r="C81" s="1">
        <f>'Tabulka 5'!D10</f>
        <v>2727032.0409032344</v>
      </c>
      <c r="D81" s="1">
        <f>'Tabulka 5'!E10</f>
        <v>2792551.844553187</v>
      </c>
      <c r="E81" s="1">
        <f>'Tabulka 5'!F10</f>
        <v>2776224.155446813</v>
      </c>
      <c r="F81" s="1">
        <f>'Tabulka 5'!G10</f>
        <v>2890854.2682874198</v>
      </c>
      <c r="G81" s="1">
        <f>'Tabulka 5'!H10</f>
        <v>2885728.5617125803</v>
      </c>
      <c r="H81" s="1">
        <f>'Tabulka 5'!I10</f>
        <v>2884170.1725850045</v>
      </c>
      <c r="I81" s="1">
        <f>'Tabulka 5'!J10</f>
        <v>3247560.679</v>
      </c>
      <c r="J81" s="1">
        <f>'Tabulka 5'!K10</f>
        <v>3349266</v>
      </c>
      <c r="K81" s="1">
        <f>'Tabulka 5'!L10</f>
        <v>3454864</v>
      </c>
      <c r="L81" s="1">
        <f>'Tabulka 5'!M10</f>
        <v>3712663</v>
      </c>
      <c r="M81" s="1">
        <f>'Tabulka 5'!N10</f>
        <v>3646227.32283</v>
      </c>
      <c r="N81" s="1">
        <f>'Tabulka 5'!O10</f>
        <v>3737316.3354600002</v>
      </c>
      <c r="O81" s="1">
        <f>'Tabulka 5'!P10</f>
        <v>3739897.45554</v>
      </c>
      <c r="P81" s="1">
        <f>'Tabulka 5'!Q10</f>
        <v>3777462</v>
      </c>
      <c r="Q81" s="1">
        <f>'Tabulka 5'!R10</f>
        <v>3802261.5268899999</v>
      </c>
      <c r="R81" s="1">
        <f>'Tabulka 5'!S10</f>
        <v>4147202</v>
      </c>
      <c r="S81" s="1">
        <f>'Tabulka 5'!T10</f>
        <v>4052407</v>
      </c>
      <c r="T81" s="1">
        <f>'Tabulka 5'!U10</f>
        <v>4135770</v>
      </c>
      <c r="U81" s="1">
        <f>'Tabulka 5'!V10</f>
        <v>4458210</v>
      </c>
      <c r="V81" s="1">
        <f>'Tabulka 5'!W10</f>
        <v>5046621.8135599997</v>
      </c>
      <c r="W81" s="1">
        <f>'Tabulka 5'!X10</f>
        <v>5112480.1864400003</v>
      </c>
      <c r="X81" s="1">
        <f>'Tabulka 5'!Y10</f>
        <v>5975310</v>
      </c>
      <c r="Y81" s="1">
        <f>'Tabulka 5'!Z10</f>
        <v>5930324</v>
      </c>
      <c r="Z81" s="1">
        <f>'Tabulka 5'!AA10</f>
        <v>6254334</v>
      </c>
      <c r="AA81" s="1">
        <f>'Tabulka 5'!AB10</f>
        <v>6333049</v>
      </c>
      <c r="AB81" s="1">
        <f>'Tabulka 5'!AC10</f>
        <v>6432288</v>
      </c>
      <c r="AC81" s="1">
        <f>'Tabulka 5'!AD10</f>
        <v>6456330</v>
      </c>
      <c r="AD81" s="1">
        <f>'Tabulka 5'!AE10</f>
        <v>6534462</v>
      </c>
      <c r="AE81" s="1">
        <f>'Tabulka 5'!AF10</f>
        <v>6559277</v>
      </c>
      <c r="AF81" s="1">
        <f>'Tabulka 5'!AG10</f>
        <v>6605558</v>
      </c>
      <c r="AG81" s="1">
        <f>'Tabulka 5'!AH10</f>
        <v>6773896</v>
      </c>
      <c r="AH81" s="1">
        <f>'Tabulka 5'!AI10</f>
        <v>6734357</v>
      </c>
      <c r="AI81" s="1">
        <f>'Tabulka 5'!AJ10</f>
        <v>6856240</v>
      </c>
      <c r="AJ81" s="1">
        <f>'Tabulka 5'!AK10</f>
        <v>7074846</v>
      </c>
      <c r="AK81" s="1">
        <f>'Tabulka 5'!AL10</f>
        <v>7313903</v>
      </c>
      <c r="AL81" s="1">
        <f>'Tabulka 5'!AM10</f>
        <v>7375957</v>
      </c>
      <c r="AM81" s="1">
        <f>'Tabulka 5'!AN10</f>
        <v>7436958</v>
      </c>
      <c r="AN81" s="1">
        <f>'Tabulka 5'!AO10</f>
        <v>7687911</v>
      </c>
      <c r="AO81" s="1">
        <f>'Tabulka 5'!AP10</f>
        <v>7778659</v>
      </c>
      <c r="AP81" s="1">
        <f>'Tabulka 5'!AQ10</f>
        <v>7893035.64934</v>
      </c>
      <c r="AQ81" s="1">
        <f>'Tabulka 5'!AR10</f>
        <v>8089533.9153899997</v>
      </c>
      <c r="AR81" s="1">
        <f>'Tabulka 5'!AS10</f>
        <v>8354028.3599999994</v>
      </c>
      <c r="AS81" s="1">
        <f>'Tabulka 5'!AT10</f>
        <v>8907111.5349199995</v>
      </c>
      <c r="AT81" s="1">
        <f>'Tabulka 5'!AU10</f>
        <v>8967766.720999999</v>
      </c>
      <c r="AU81" s="1">
        <f>'Tabulka 5'!AW10</f>
        <v>11947809.279000003</v>
      </c>
      <c r="AV81" s="1">
        <f>'Tabulka 5'!AX10</f>
        <v>12679602.592939999</v>
      </c>
      <c r="AW81" s="1">
        <f>'Tabulka 5'!AY10</f>
        <v>12465392.798389999</v>
      </c>
      <c r="AX81" s="1">
        <f>'Tabulka 5'!AZ10</f>
        <v>12538669.050000001</v>
      </c>
      <c r="AY81" s="1">
        <f>'Tabulka 5'!BA10</f>
        <v>12654283.296260001</v>
      </c>
    </row>
    <row r="83" spans="1:51" ht="15.75" x14ac:dyDescent="0.25">
      <c r="A83" s="79" t="s">
        <v>95</v>
      </c>
    </row>
    <row r="84" spans="1:51" x14ac:dyDescent="0.2">
      <c r="B84" s="1" t="str">
        <f t="shared" ref="B84:AO84" si="80">B2</f>
        <v>1/1998</v>
      </c>
      <c r="C84" s="1" t="str">
        <f t="shared" si="80"/>
        <v>2/1998</v>
      </c>
      <c r="D84" s="1" t="str">
        <f t="shared" si="80"/>
        <v>1/1999</v>
      </c>
      <c r="E84" s="1" t="str">
        <f t="shared" si="80"/>
        <v>2/1999</v>
      </c>
      <c r="F84" s="1" t="str">
        <f t="shared" si="80"/>
        <v>1/2000</v>
      </c>
      <c r="G84" s="1" t="str">
        <f t="shared" si="80"/>
        <v>2/2000</v>
      </c>
      <c r="H84" s="1" t="str">
        <f t="shared" si="80"/>
        <v>1/2001</v>
      </c>
      <c r="I84" s="1" t="str">
        <f t="shared" si="80"/>
        <v>2/2001</v>
      </c>
      <c r="J84" s="1" t="str">
        <f t="shared" si="80"/>
        <v>1/2002</v>
      </c>
      <c r="K84" s="1" t="str">
        <f t="shared" si="80"/>
        <v>2/2002</v>
      </c>
      <c r="L84" s="1" t="str">
        <f t="shared" si="80"/>
        <v>1/2003</v>
      </c>
      <c r="M84" s="1" t="str">
        <f t="shared" si="80"/>
        <v>2/2003</v>
      </c>
      <c r="N84" s="1" t="str">
        <f t="shared" si="80"/>
        <v>1/2004</v>
      </c>
      <c r="O84" s="1" t="str">
        <f t="shared" si="80"/>
        <v>2/2004</v>
      </c>
      <c r="P84" s="1" t="str">
        <f t="shared" si="80"/>
        <v>1/2005</v>
      </c>
      <c r="Q84" s="1" t="str">
        <f t="shared" si="80"/>
        <v>2/2005</v>
      </c>
      <c r="R84" s="1" t="str">
        <f t="shared" si="80"/>
        <v>1/2006</v>
      </c>
      <c r="S84" s="1" t="str">
        <f t="shared" si="80"/>
        <v>2/2006</v>
      </c>
      <c r="T84" s="1" t="str">
        <f t="shared" si="80"/>
        <v>1/2007</v>
      </c>
      <c r="U84" s="1" t="str">
        <f t="shared" si="80"/>
        <v>2/2007</v>
      </c>
      <c r="V84" s="1" t="str">
        <f t="shared" si="80"/>
        <v>1/2008</v>
      </c>
      <c r="W84" s="1" t="str">
        <f t="shared" si="80"/>
        <v>2/2008</v>
      </c>
      <c r="X84" s="1" t="str">
        <f t="shared" si="80"/>
        <v>1/2009</v>
      </c>
      <c r="Y84" s="1" t="str">
        <f t="shared" si="80"/>
        <v>2/2009</v>
      </c>
      <c r="Z84" s="1" t="str">
        <f t="shared" si="80"/>
        <v>1/2010</v>
      </c>
      <c r="AA84" s="1" t="str">
        <f t="shared" si="80"/>
        <v>2/2010</v>
      </c>
      <c r="AB84" s="1" t="str">
        <f t="shared" si="80"/>
        <v>1/2011</v>
      </c>
      <c r="AC84" s="1" t="str">
        <f t="shared" si="80"/>
        <v>2/2011</v>
      </c>
      <c r="AD84" s="1" t="str">
        <f t="shared" si="80"/>
        <v>1/2012</v>
      </c>
      <c r="AE84" s="1" t="str">
        <f t="shared" si="80"/>
        <v>2/2012</v>
      </c>
      <c r="AF84" s="1" t="str">
        <f t="shared" si="80"/>
        <v>1/2013</v>
      </c>
      <c r="AG84" s="1" t="str">
        <f t="shared" si="80"/>
        <v>2/2013</v>
      </c>
      <c r="AH84" s="1" t="str">
        <f t="shared" si="80"/>
        <v>1/2014</v>
      </c>
      <c r="AI84" s="1" t="str">
        <f t="shared" si="80"/>
        <v>2/2014</v>
      </c>
      <c r="AJ84" s="1" t="str">
        <f t="shared" si="80"/>
        <v>1/2015</v>
      </c>
      <c r="AK84" s="1" t="str">
        <f t="shared" si="80"/>
        <v>2/2015</v>
      </c>
      <c r="AL84" s="1" t="str">
        <f t="shared" si="80"/>
        <v>1/2016</v>
      </c>
      <c r="AM84" s="1" t="str">
        <f t="shared" si="80"/>
        <v>2/2016</v>
      </c>
      <c r="AN84" s="1" t="str">
        <f t="shared" si="80"/>
        <v>1/2017</v>
      </c>
      <c r="AO84" s="1" t="str">
        <f t="shared" si="80"/>
        <v>2/2017</v>
      </c>
      <c r="AP84" s="1" t="str">
        <f t="shared" ref="AP84:AQ84" si="81">AP2</f>
        <v>1/2018</v>
      </c>
      <c r="AQ84" s="1" t="str">
        <f t="shared" si="81"/>
        <v>2/2018</v>
      </c>
      <c r="AR84" s="1" t="str">
        <f t="shared" ref="AR84:AS84" si="82">AR2</f>
        <v>1/2019</v>
      </c>
      <c r="AS84" s="1" t="str">
        <f t="shared" si="82"/>
        <v>2/2019</v>
      </c>
      <c r="AT84" s="1" t="str">
        <f t="shared" ref="AT84:AU84" si="83">AT2</f>
        <v>1/2020</v>
      </c>
      <c r="AU84" s="1" t="str">
        <f t="shared" si="83"/>
        <v>2/2020</v>
      </c>
      <c r="AV84" s="1" t="str">
        <f t="shared" ref="AV84:AW84" si="84">AV2</f>
        <v>1/2021</v>
      </c>
      <c r="AW84" s="1" t="str">
        <f t="shared" si="84"/>
        <v>2/2021</v>
      </c>
      <c r="AX84" s="1" t="str">
        <f t="shared" ref="AX84:AY84" si="85">AX2</f>
        <v>1/2022</v>
      </c>
      <c r="AY84" s="1" t="str">
        <f t="shared" si="85"/>
        <v>2/2022</v>
      </c>
    </row>
    <row r="85" spans="1:51" x14ac:dyDescent="0.2">
      <c r="A85" s="1" t="s">
        <v>7</v>
      </c>
      <c r="B85" s="1">
        <f>'Tabulka 5'!C21</f>
        <v>4342027.8547502272</v>
      </c>
      <c r="C85" s="1">
        <f>'Tabulka 5'!D21</f>
        <v>3731300.0663654921</v>
      </c>
      <c r="D85" s="1">
        <f>'Tabulka 5'!E21</f>
        <v>3676910.7672445523</v>
      </c>
      <c r="E85" s="1">
        <f>'Tabulka 5'!F21</f>
        <v>3184787.2327554477</v>
      </c>
      <c r="F85" s="1">
        <f>'Tabulka 5'!G21</f>
        <v>3686753.9471667819</v>
      </c>
      <c r="G85" s="1">
        <f>'Tabulka 5'!H21</f>
        <v>3691319.8528332184</v>
      </c>
      <c r="H85" s="1">
        <f>'Tabulka 5'!I21</f>
        <v>4322209</v>
      </c>
      <c r="I85" s="1">
        <f>'Tabulka 5'!J21</f>
        <v>4188036.6120000002</v>
      </c>
      <c r="J85" s="1">
        <f>'Tabulka 5'!K21</f>
        <v>5029040</v>
      </c>
      <c r="K85" s="1">
        <f>'Tabulka 5'!L21</f>
        <v>4925039</v>
      </c>
      <c r="L85" s="1">
        <f>'Tabulka 5'!M21</f>
        <v>5495170</v>
      </c>
      <c r="M85" s="1">
        <f>'Tabulka 5'!N21</f>
        <v>5433023.5801813081</v>
      </c>
      <c r="N85" s="1">
        <f>'Tabulka 5'!O21</f>
        <v>5809183</v>
      </c>
      <c r="O85" s="1">
        <f>'Tabulka 5'!P21</f>
        <v>5816278.5022200001</v>
      </c>
      <c r="P85" s="1">
        <f>'Tabulka 5'!Q21</f>
        <v>6331026</v>
      </c>
      <c r="Q85" s="1">
        <f>'Tabulka 5'!R21</f>
        <v>6028037.8334999997</v>
      </c>
      <c r="R85" s="1">
        <f>'Tabulka 5'!S21</f>
        <v>7116494</v>
      </c>
      <c r="S85" s="1">
        <f>'Tabulka 5'!T21</f>
        <v>6876376.8996262318</v>
      </c>
      <c r="T85" s="1">
        <f>'Tabulka 5'!U21</f>
        <v>6706276</v>
      </c>
      <c r="U85" s="1">
        <f>'Tabulka 5'!V21</f>
        <v>6734099</v>
      </c>
      <c r="V85" s="1">
        <f>'Tabulka 5'!W21</f>
        <v>7539731.1804400003</v>
      </c>
      <c r="W85" s="1">
        <f>'Tabulka 5'!X21</f>
        <v>7324007.8195599997</v>
      </c>
      <c r="X85" s="1">
        <f>'Tabulka 5'!Y21</f>
        <v>8145205</v>
      </c>
      <c r="Y85" s="1">
        <f>'Tabulka 5'!Z21</f>
        <v>8160835</v>
      </c>
      <c r="Z85" s="1">
        <f>'Tabulka 5'!AA21</f>
        <v>8321494</v>
      </c>
      <c r="AA85" s="1">
        <f>'Tabulka 5'!AB21</f>
        <v>9138261</v>
      </c>
      <c r="AB85" s="1">
        <f>'Tabulka 5'!AC21</f>
        <v>9328030</v>
      </c>
      <c r="AC85" s="1">
        <f>'Tabulka 5'!AD21</f>
        <v>9396413</v>
      </c>
      <c r="AD85" s="1">
        <f>'Tabulka 5'!AE21</f>
        <v>9241101</v>
      </c>
      <c r="AE85" s="1">
        <f>'Tabulka 5'!AF21</f>
        <v>9519860</v>
      </c>
      <c r="AF85" s="1">
        <f>'Tabulka 5'!AG21</f>
        <v>9196588</v>
      </c>
      <c r="AG85" s="1">
        <f>'Tabulka 5'!AH21</f>
        <v>10001827</v>
      </c>
      <c r="AH85" s="1">
        <f>'Tabulka 5'!AI21</f>
        <v>9666998</v>
      </c>
      <c r="AI85" s="1">
        <f>'Tabulka 5'!AJ21</f>
        <v>10437312</v>
      </c>
      <c r="AJ85" s="1">
        <f>'Tabulka 5'!AK21</f>
        <v>10323302</v>
      </c>
      <c r="AK85" s="1">
        <f>'Tabulka 5'!AL21</f>
        <v>10857585</v>
      </c>
      <c r="AL85" s="1">
        <f>'Tabulka 5'!AM21</f>
        <v>11176698</v>
      </c>
      <c r="AM85" s="1">
        <f>'Tabulka 5'!AN21</f>
        <v>12187566</v>
      </c>
      <c r="AN85" s="1">
        <f>'Tabulka 5'!AO21</f>
        <v>11749932</v>
      </c>
      <c r="AO85" s="1">
        <f>'Tabulka 5'!AP21</f>
        <v>12788960</v>
      </c>
      <c r="AP85" s="1">
        <f>'Tabulka 5'!AQ21</f>
        <v>12029509.23882</v>
      </c>
      <c r="AQ85" s="1">
        <f>'Tabulka 5'!AR21</f>
        <v>13369883.48347</v>
      </c>
      <c r="AR85" s="1">
        <f>'Tabulka 5'!AS21</f>
        <v>13166200.210000001</v>
      </c>
      <c r="AS85" s="1">
        <f>'Tabulka 5'!AT21</f>
        <v>15981373.352370001</v>
      </c>
      <c r="AT85" s="1">
        <f>'Tabulka 5'!AU21</f>
        <v>14672054.18</v>
      </c>
      <c r="AU85" s="1">
        <f>'Tabulka 5'!AW21</f>
        <v>19366920.82</v>
      </c>
      <c r="AV85" s="1">
        <f>'Tabulka 5'!AX21</f>
        <v>16719099.468119999</v>
      </c>
      <c r="AW85" s="1">
        <f>'Tabulka 5'!AY21</f>
        <v>17740569.858339999</v>
      </c>
      <c r="AX85" s="1">
        <f>'Tabulka 5'!AZ21</f>
        <v>17859040.789999999</v>
      </c>
      <c r="AY85" s="1">
        <f>'Tabulka 5'!BA21</f>
        <v>20609747.66322</v>
      </c>
    </row>
    <row r="87" spans="1:51" ht="15.75" x14ac:dyDescent="0.25">
      <c r="A87" s="79" t="s">
        <v>171</v>
      </c>
    </row>
    <row r="88" spans="1:51" x14ac:dyDescent="0.2">
      <c r="B88" s="1" t="str">
        <f t="shared" ref="B88:AO88" si="86">B2</f>
        <v>1/1998</v>
      </c>
      <c r="C88" s="1" t="str">
        <f t="shared" si="86"/>
        <v>2/1998</v>
      </c>
      <c r="D88" s="1" t="str">
        <f t="shared" si="86"/>
        <v>1/1999</v>
      </c>
      <c r="E88" s="1" t="str">
        <f t="shared" si="86"/>
        <v>2/1999</v>
      </c>
      <c r="F88" s="1" t="str">
        <f t="shared" si="86"/>
        <v>1/2000</v>
      </c>
      <c r="G88" s="1" t="str">
        <f t="shared" si="86"/>
        <v>2/2000</v>
      </c>
      <c r="H88" s="1" t="str">
        <f t="shared" si="86"/>
        <v>1/2001</v>
      </c>
      <c r="I88" s="1" t="str">
        <f t="shared" si="86"/>
        <v>2/2001</v>
      </c>
      <c r="J88" s="1" t="str">
        <f t="shared" si="86"/>
        <v>1/2002</v>
      </c>
      <c r="K88" s="1" t="str">
        <f t="shared" si="86"/>
        <v>2/2002</v>
      </c>
      <c r="L88" s="1" t="str">
        <f t="shared" si="86"/>
        <v>1/2003</v>
      </c>
      <c r="M88" s="1" t="str">
        <f t="shared" si="86"/>
        <v>2/2003</v>
      </c>
      <c r="N88" s="1" t="str">
        <f t="shared" si="86"/>
        <v>1/2004</v>
      </c>
      <c r="O88" s="1" t="str">
        <f t="shared" si="86"/>
        <v>2/2004</v>
      </c>
      <c r="P88" s="1" t="str">
        <f t="shared" si="86"/>
        <v>1/2005</v>
      </c>
      <c r="Q88" s="1" t="str">
        <f t="shared" si="86"/>
        <v>2/2005</v>
      </c>
      <c r="R88" s="1" t="str">
        <f t="shared" si="86"/>
        <v>1/2006</v>
      </c>
      <c r="S88" s="1" t="str">
        <f t="shared" si="86"/>
        <v>2/2006</v>
      </c>
      <c r="T88" s="1" t="str">
        <f t="shared" si="86"/>
        <v>1/2007</v>
      </c>
      <c r="U88" s="1" t="str">
        <f t="shared" si="86"/>
        <v>2/2007</v>
      </c>
      <c r="V88" s="1" t="str">
        <f t="shared" si="86"/>
        <v>1/2008</v>
      </c>
      <c r="W88" s="1" t="str">
        <f t="shared" si="86"/>
        <v>2/2008</v>
      </c>
      <c r="X88" s="1" t="str">
        <f t="shared" si="86"/>
        <v>1/2009</v>
      </c>
      <c r="Y88" s="1" t="str">
        <f t="shared" si="86"/>
        <v>2/2009</v>
      </c>
      <c r="Z88" s="1" t="str">
        <f t="shared" si="86"/>
        <v>1/2010</v>
      </c>
      <c r="AA88" s="1" t="str">
        <f t="shared" si="86"/>
        <v>2/2010</v>
      </c>
      <c r="AB88" s="1" t="str">
        <f t="shared" si="86"/>
        <v>1/2011</v>
      </c>
      <c r="AC88" s="1" t="str">
        <f t="shared" si="86"/>
        <v>2/2011</v>
      </c>
      <c r="AD88" s="1" t="str">
        <f t="shared" si="86"/>
        <v>1/2012</v>
      </c>
      <c r="AE88" s="1" t="str">
        <f t="shared" si="86"/>
        <v>2/2012</v>
      </c>
      <c r="AF88" s="1" t="str">
        <f t="shared" si="86"/>
        <v>1/2013</v>
      </c>
      <c r="AG88" s="1" t="str">
        <f t="shared" si="86"/>
        <v>2/2013</v>
      </c>
      <c r="AH88" s="1" t="str">
        <f t="shared" si="86"/>
        <v>1/2014</v>
      </c>
      <c r="AI88" s="1" t="str">
        <f t="shared" si="86"/>
        <v>2/2014</v>
      </c>
      <c r="AJ88" s="1" t="str">
        <f t="shared" si="86"/>
        <v>1/2015</v>
      </c>
      <c r="AK88" s="1" t="str">
        <f t="shared" si="86"/>
        <v>2/2015</v>
      </c>
      <c r="AL88" s="1" t="str">
        <f t="shared" si="86"/>
        <v>1/2016</v>
      </c>
      <c r="AM88" s="1" t="str">
        <f t="shared" si="86"/>
        <v>2/2016</v>
      </c>
      <c r="AN88" s="1" t="str">
        <f t="shared" si="86"/>
        <v>1/2017</v>
      </c>
      <c r="AO88" s="1" t="str">
        <f t="shared" si="86"/>
        <v>2/2017</v>
      </c>
      <c r="AP88" s="1" t="str">
        <f t="shared" ref="AP88:AQ88" si="87">AP2</f>
        <v>1/2018</v>
      </c>
      <c r="AQ88" s="1" t="str">
        <f t="shared" si="87"/>
        <v>2/2018</v>
      </c>
      <c r="AR88" s="1" t="str">
        <f t="shared" ref="AR88:AS88" si="88">AR2</f>
        <v>1/2019</v>
      </c>
      <c r="AS88" s="1" t="str">
        <f t="shared" si="88"/>
        <v>2/2019</v>
      </c>
      <c r="AT88" s="1" t="str">
        <f t="shared" ref="AT88:AU88" si="89">AT2</f>
        <v>1/2020</v>
      </c>
      <c r="AU88" s="1" t="str">
        <f t="shared" si="89"/>
        <v>2/2020</v>
      </c>
      <c r="AV88" s="1" t="str">
        <f t="shared" ref="AV88:AW88" si="90">AV2</f>
        <v>1/2021</v>
      </c>
      <c r="AW88" s="1" t="str">
        <f t="shared" si="90"/>
        <v>2/2021</v>
      </c>
      <c r="AX88" s="1" t="str">
        <f t="shared" ref="AX88:AY88" si="91">AX2</f>
        <v>1/2022</v>
      </c>
      <c r="AY88" s="1" t="str">
        <f t="shared" si="91"/>
        <v>2/2022</v>
      </c>
    </row>
    <row r="89" spans="1:51" x14ac:dyDescent="0.2">
      <c r="A89" s="1" t="s">
        <v>172</v>
      </c>
      <c r="B89" s="1">
        <f>'Tabulka 5'!C13</f>
        <v>0</v>
      </c>
      <c r="C89" s="1">
        <f>'Tabulka 5'!D13</f>
        <v>0</v>
      </c>
      <c r="D89" s="1">
        <f>'Tabulka 5'!E13</f>
        <v>0</v>
      </c>
      <c r="E89" s="1">
        <f>'Tabulka 5'!F13</f>
        <v>0</v>
      </c>
      <c r="F89" s="1">
        <f>'Tabulka 5'!G13</f>
        <v>0</v>
      </c>
      <c r="G89" s="1">
        <f>'Tabulka 5'!H13</f>
        <v>0</v>
      </c>
      <c r="H89" s="1">
        <f>'Tabulka 5'!I13</f>
        <v>0</v>
      </c>
      <c r="I89" s="1">
        <f>'Tabulka 5'!J13</f>
        <v>0</v>
      </c>
      <c r="J89" s="1">
        <f>'Tabulka 5'!K13</f>
        <v>0</v>
      </c>
      <c r="K89" s="1">
        <f>'Tabulka 5'!L13</f>
        <v>0</v>
      </c>
      <c r="L89" s="1">
        <f>'Tabulka 5'!M13</f>
        <v>0</v>
      </c>
      <c r="M89" s="1">
        <f>'Tabulka 5'!N13</f>
        <v>0</v>
      </c>
      <c r="N89" s="1">
        <f>'Tabulka 5'!O13</f>
        <v>0</v>
      </c>
      <c r="O89" s="1">
        <f>'Tabulka 5'!P13</f>
        <v>0</v>
      </c>
      <c r="P89" s="1">
        <f>'Tabulka 5'!Q13</f>
        <v>0</v>
      </c>
      <c r="Q89" s="1">
        <f>'Tabulka 5'!R13</f>
        <v>0</v>
      </c>
      <c r="R89" s="1">
        <f>'Tabulka 5'!S13</f>
        <v>0</v>
      </c>
      <c r="S89" s="1">
        <f>'Tabulka 5'!T13</f>
        <v>0</v>
      </c>
      <c r="T89" s="1">
        <f>'Tabulka 5'!U13</f>
        <v>1266888</v>
      </c>
      <c r="U89" s="1">
        <f>'Tabulka 5'!V13</f>
        <v>1206960</v>
      </c>
      <c r="V89" s="1">
        <f>'Tabulka 5'!W13</f>
        <v>1364597.1005599999</v>
      </c>
      <c r="W89" s="1">
        <f>'Tabulka 5'!X13</f>
        <v>1617440.8994400001</v>
      </c>
      <c r="X89" s="1">
        <f>'Tabulka 5'!Y13</f>
        <v>1474589</v>
      </c>
      <c r="Y89" s="1">
        <f>'Tabulka 5'!Z13</f>
        <v>1256738</v>
      </c>
      <c r="Z89" s="1">
        <f>'Tabulka 5'!AA13</f>
        <v>1455205</v>
      </c>
      <c r="AA89" s="1">
        <f>'Tabulka 5'!AB13</f>
        <v>1453989</v>
      </c>
      <c r="AB89" s="1">
        <f>'Tabulka 5'!AC13</f>
        <v>1504708</v>
      </c>
      <c r="AC89" s="1">
        <f>'Tabulka 5'!AD13</f>
        <v>1552649</v>
      </c>
      <c r="AD89" s="1">
        <f>'Tabulka 5'!AE13</f>
        <v>1473843</v>
      </c>
      <c r="AE89" s="1">
        <f>'Tabulka 5'!AF13</f>
        <v>1849901</v>
      </c>
      <c r="AF89" s="1">
        <f>'Tabulka 5'!AG13</f>
        <v>1569918</v>
      </c>
      <c r="AG89" s="1">
        <f>'Tabulka 5'!AH13</f>
        <v>1802145</v>
      </c>
      <c r="AH89" s="1">
        <f>'Tabulka 5'!AI13</f>
        <v>1683991</v>
      </c>
      <c r="AI89" s="1">
        <f>'Tabulka 5'!AJ13</f>
        <v>1778949</v>
      </c>
      <c r="AJ89" s="1">
        <f>'Tabulka 5'!AK13</f>
        <v>1709287</v>
      </c>
      <c r="AK89" s="1">
        <f>'Tabulka 5'!AL13</f>
        <v>1790014</v>
      </c>
      <c r="AL89" s="1">
        <f>'Tabulka 5'!AM13</f>
        <v>1813653</v>
      </c>
      <c r="AM89" s="1">
        <f>'Tabulka 5'!AN13</f>
        <v>1951933</v>
      </c>
      <c r="AN89" s="1">
        <f>'Tabulka 5'!AO13</f>
        <v>1844263</v>
      </c>
      <c r="AO89" s="1">
        <f>'Tabulka 5'!AP13</f>
        <v>2068103</v>
      </c>
      <c r="AP89" s="1">
        <f>'Tabulka 5'!AQ13</f>
        <v>1898617.66472</v>
      </c>
      <c r="AQ89" s="1">
        <f>'Tabulka 5'!AR13</f>
        <v>2121242.67337</v>
      </c>
      <c r="AR89" s="1">
        <f>'Tabulka 5'!AS13</f>
        <v>1994638.47</v>
      </c>
      <c r="AS89" s="1">
        <f>'Tabulka 5'!AT13</f>
        <v>2350430.8055699999</v>
      </c>
      <c r="AT89" s="1">
        <f>'Tabulka 5'!AU13</f>
        <v>2286289.89</v>
      </c>
      <c r="AU89" s="1">
        <f>'Tabulka 5'!AW13</f>
        <v>3011330.1100000003</v>
      </c>
      <c r="AV89" s="1">
        <f>'Tabulka 5'!AX13</f>
        <v>2492907.4468800002</v>
      </c>
      <c r="AW89" s="1">
        <f>'Tabulka 5'!AY13</f>
        <v>2558420.395</v>
      </c>
      <c r="AX89" s="1">
        <f>'Tabulka 5'!AZ13</f>
        <v>2718673.43</v>
      </c>
      <c r="AY89" s="1">
        <f>'Tabulka 5'!BA13</f>
        <v>2903651.5548999999</v>
      </c>
    </row>
    <row r="91" spans="1:51" ht="15.75" x14ac:dyDescent="0.25">
      <c r="A91" s="79" t="s">
        <v>96</v>
      </c>
    </row>
    <row r="92" spans="1:51" x14ac:dyDescent="0.2">
      <c r="B92" s="1" t="str">
        <f t="shared" ref="B92:AO92" si="92">B2</f>
        <v>1/1998</v>
      </c>
      <c r="C92" s="1" t="str">
        <f t="shared" si="92"/>
        <v>2/1998</v>
      </c>
      <c r="D92" s="1" t="str">
        <f t="shared" si="92"/>
        <v>1/1999</v>
      </c>
      <c r="E92" s="1" t="str">
        <f t="shared" si="92"/>
        <v>2/1999</v>
      </c>
      <c r="F92" s="1" t="str">
        <f t="shared" si="92"/>
        <v>1/2000</v>
      </c>
      <c r="G92" s="1" t="str">
        <f t="shared" si="92"/>
        <v>2/2000</v>
      </c>
      <c r="H92" s="1" t="str">
        <f t="shared" si="92"/>
        <v>1/2001</v>
      </c>
      <c r="I92" s="1" t="str">
        <f t="shared" si="92"/>
        <v>2/2001</v>
      </c>
      <c r="J92" s="1" t="str">
        <f t="shared" si="92"/>
        <v>1/2002</v>
      </c>
      <c r="K92" s="1" t="str">
        <f t="shared" si="92"/>
        <v>2/2002</v>
      </c>
      <c r="L92" s="1" t="str">
        <f t="shared" si="92"/>
        <v>1/2003</v>
      </c>
      <c r="M92" s="1" t="str">
        <f t="shared" si="92"/>
        <v>2/2003</v>
      </c>
      <c r="N92" s="1" t="str">
        <f t="shared" si="92"/>
        <v>1/2004</v>
      </c>
      <c r="O92" s="1" t="str">
        <f t="shared" si="92"/>
        <v>2/2004</v>
      </c>
      <c r="P92" s="1" t="str">
        <f t="shared" si="92"/>
        <v>1/2005</v>
      </c>
      <c r="Q92" s="1" t="str">
        <f t="shared" si="92"/>
        <v>2/2005</v>
      </c>
      <c r="R92" s="1" t="str">
        <f t="shared" si="92"/>
        <v>1/2006</v>
      </c>
      <c r="S92" s="1" t="str">
        <f t="shared" si="92"/>
        <v>2/2006</v>
      </c>
      <c r="T92" s="1" t="str">
        <f t="shared" si="92"/>
        <v>1/2007</v>
      </c>
      <c r="U92" s="1" t="str">
        <f t="shared" si="92"/>
        <v>2/2007</v>
      </c>
      <c r="V92" s="1" t="str">
        <f t="shared" si="92"/>
        <v>1/2008</v>
      </c>
      <c r="W92" s="1" t="str">
        <f t="shared" si="92"/>
        <v>2/2008</v>
      </c>
      <c r="X92" s="1" t="str">
        <f t="shared" si="92"/>
        <v>1/2009</v>
      </c>
      <c r="Y92" s="1" t="str">
        <f t="shared" si="92"/>
        <v>2/2009</v>
      </c>
      <c r="Z92" s="1" t="str">
        <f t="shared" si="92"/>
        <v>1/2010</v>
      </c>
      <c r="AA92" s="1" t="str">
        <f t="shared" si="92"/>
        <v>2/2010</v>
      </c>
      <c r="AB92" s="1" t="str">
        <f t="shared" si="92"/>
        <v>1/2011</v>
      </c>
      <c r="AC92" s="1" t="str">
        <f t="shared" si="92"/>
        <v>2/2011</v>
      </c>
      <c r="AD92" s="1" t="str">
        <f t="shared" si="92"/>
        <v>1/2012</v>
      </c>
      <c r="AE92" s="1" t="str">
        <f t="shared" si="92"/>
        <v>2/2012</v>
      </c>
      <c r="AF92" s="1" t="str">
        <f t="shared" si="92"/>
        <v>1/2013</v>
      </c>
      <c r="AG92" s="1" t="str">
        <f t="shared" si="92"/>
        <v>2/2013</v>
      </c>
      <c r="AH92" s="1" t="str">
        <f t="shared" si="92"/>
        <v>1/2014</v>
      </c>
      <c r="AI92" s="1" t="str">
        <f t="shared" si="92"/>
        <v>2/2014</v>
      </c>
      <c r="AJ92" s="1" t="str">
        <f t="shared" si="92"/>
        <v>1/2015</v>
      </c>
      <c r="AK92" s="1" t="str">
        <f t="shared" si="92"/>
        <v>2/2015</v>
      </c>
      <c r="AL92" s="1" t="str">
        <f t="shared" si="92"/>
        <v>1/2016</v>
      </c>
      <c r="AM92" s="1" t="str">
        <f t="shared" si="92"/>
        <v>2/2016</v>
      </c>
      <c r="AN92" s="1" t="str">
        <f t="shared" si="92"/>
        <v>1/2017</v>
      </c>
      <c r="AO92" s="1" t="str">
        <f t="shared" si="92"/>
        <v>2/2017</v>
      </c>
      <c r="AP92" s="1" t="str">
        <f t="shared" ref="AP92:AQ92" si="93">AP2</f>
        <v>1/2018</v>
      </c>
      <c r="AQ92" s="1" t="str">
        <f t="shared" si="93"/>
        <v>2/2018</v>
      </c>
      <c r="AR92" s="1" t="str">
        <f t="shared" ref="AR92:AS92" si="94">AR2</f>
        <v>1/2019</v>
      </c>
      <c r="AS92" s="1" t="str">
        <f t="shared" si="94"/>
        <v>2/2019</v>
      </c>
      <c r="AT92" s="1" t="str">
        <f t="shared" ref="AT92:AU92" si="95">AT2</f>
        <v>1/2020</v>
      </c>
      <c r="AU92" s="1" t="str">
        <f t="shared" si="95"/>
        <v>2/2020</v>
      </c>
      <c r="AV92" s="1" t="str">
        <f t="shared" ref="AV92:AW92" si="96">AV2</f>
        <v>1/2021</v>
      </c>
      <c r="AW92" s="1" t="str">
        <f t="shared" si="96"/>
        <v>2/2021</v>
      </c>
      <c r="AX92" s="1" t="str">
        <f t="shared" ref="AX92:AY92" si="97">AX2</f>
        <v>1/2022</v>
      </c>
      <c r="AY92" s="1" t="str">
        <f t="shared" si="97"/>
        <v>2/2022</v>
      </c>
    </row>
    <row r="93" spans="1:51" x14ac:dyDescent="0.2">
      <c r="A93" s="1" t="s">
        <v>8</v>
      </c>
      <c r="B93" s="1">
        <f>'Tabulka 5'!C15</f>
        <v>951360.60557197779</v>
      </c>
      <c r="C93" s="1">
        <f>'Tabulka 5'!D15</f>
        <v>1333513.6760054822</v>
      </c>
      <c r="D93" s="1">
        <f>'Tabulka 5'!E15</f>
        <v>1792866.3635015192</v>
      </c>
      <c r="E93" s="1">
        <f>'Tabulka 5'!F15</f>
        <v>1771693.6364984808</v>
      </c>
      <c r="F93" s="1">
        <f>'Tabulka 5'!G15</f>
        <v>1999193.0213804683</v>
      </c>
      <c r="G93" s="1">
        <f>'Tabulka 5'!H15</f>
        <v>1833052.1986195317</v>
      </c>
      <c r="H93" s="1">
        <f>'Tabulka 5'!I15</f>
        <v>1911565.4249652298</v>
      </c>
      <c r="I93" s="1">
        <f>'Tabulka 5'!J15</f>
        <v>2098621.1639999999</v>
      </c>
      <c r="J93" s="1">
        <f>'Tabulka 5'!K15</f>
        <v>2258487</v>
      </c>
      <c r="K93" s="1">
        <f>'Tabulka 5'!L15</f>
        <v>2368869</v>
      </c>
      <c r="L93" s="1">
        <f>'Tabulka 5'!M15</f>
        <v>2612247</v>
      </c>
      <c r="M93" s="1">
        <f>'Tabulka 5'!N15</f>
        <v>2780674.1022300003</v>
      </c>
      <c r="N93" s="1">
        <f>'Tabulka 5'!O15</f>
        <v>3077868.0317500001</v>
      </c>
      <c r="O93" s="1">
        <f>'Tabulka 5'!P15</f>
        <v>3108307.9867199999</v>
      </c>
      <c r="P93" s="1">
        <f>'Tabulka 5'!Q15</f>
        <v>3434597</v>
      </c>
      <c r="Q93" s="1">
        <f>'Tabulka 5'!R15</f>
        <v>3286831.4321699999</v>
      </c>
      <c r="R93" s="1">
        <f>'Tabulka 5'!S15</f>
        <v>3465413</v>
      </c>
      <c r="S93" s="1">
        <f>'Tabulka 5'!T15</f>
        <v>3050445</v>
      </c>
      <c r="T93" s="1">
        <f>'Tabulka 5'!U15</f>
        <v>3098816</v>
      </c>
      <c r="U93" s="1">
        <f>'Tabulka 5'!V15</f>
        <v>3532812</v>
      </c>
      <c r="V93" s="1">
        <f>'Tabulka 5'!W15</f>
        <v>3729701</v>
      </c>
      <c r="W93" s="1">
        <f>'Tabulka 5'!X15</f>
        <v>3657618</v>
      </c>
      <c r="X93" s="1">
        <f>'Tabulka 5'!Y15</f>
        <v>4413940</v>
      </c>
      <c r="Y93" s="1">
        <f>'Tabulka 5'!Z15</f>
        <v>4513136</v>
      </c>
      <c r="Z93" s="1">
        <f>'Tabulka 5'!AA15</f>
        <v>4326547</v>
      </c>
      <c r="AA93" s="1">
        <f>'Tabulka 5'!AB15</f>
        <v>3866944</v>
      </c>
      <c r="AB93" s="1">
        <f>'Tabulka 5'!AC15</f>
        <v>4063135</v>
      </c>
      <c r="AC93" s="1">
        <f>'Tabulka 5'!AD15</f>
        <v>4265403</v>
      </c>
      <c r="AD93" s="1">
        <f>'Tabulka 5'!AE15</f>
        <v>4143662</v>
      </c>
      <c r="AE93" s="1">
        <f>'Tabulka 5'!AF15</f>
        <v>4497329</v>
      </c>
      <c r="AF93" s="1">
        <f>'Tabulka 5'!AG15</f>
        <v>4149870</v>
      </c>
      <c r="AG93" s="1">
        <f>'Tabulka 5'!AH15</f>
        <v>4583988</v>
      </c>
      <c r="AH93" s="1">
        <f>'Tabulka 5'!AI15</f>
        <v>4582363</v>
      </c>
      <c r="AI93" s="1">
        <f>'Tabulka 5'!AJ15</f>
        <v>5026231</v>
      </c>
      <c r="AJ93" s="1">
        <f>'Tabulka 5'!AK15</f>
        <v>4604082</v>
      </c>
      <c r="AK93" s="1">
        <f>'Tabulka 5'!AL15</f>
        <v>4936113</v>
      </c>
      <c r="AL93" s="1">
        <f>'Tabulka 5'!AM15</f>
        <v>4736350</v>
      </c>
      <c r="AM93" s="1">
        <f>'Tabulka 5'!AN15</f>
        <v>5249339</v>
      </c>
      <c r="AN93" s="1">
        <f>'Tabulka 5'!AO15</f>
        <v>4859109</v>
      </c>
      <c r="AO93" s="1">
        <f>'Tabulka 5'!AP15</f>
        <v>5595234</v>
      </c>
      <c r="AP93" s="1">
        <f>'Tabulka 5'!AQ15</f>
        <v>5209511.5781300003</v>
      </c>
      <c r="AQ93" s="1">
        <f>'Tabulka 5'!AR15</f>
        <v>5869201.7349700006</v>
      </c>
      <c r="AR93" s="1">
        <f>'Tabulka 5'!AS15</f>
        <v>5400494.6699999999</v>
      </c>
      <c r="AS93" s="1">
        <f>'Tabulka 5'!AT15</f>
        <v>6256669.7422500011</v>
      </c>
      <c r="AT93" s="1">
        <f>'Tabulka 5'!AU15</f>
        <v>5996238.6600000001</v>
      </c>
      <c r="AU93" s="1">
        <f>'Tabulka 5'!AW15</f>
        <v>9924210.3399999999</v>
      </c>
      <c r="AV93" s="1">
        <f>'Tabulka 5'!AX15</f>
        <v>8686770.8524500001</v>
      </c>
      <c r="AW93" s="1">
        <f>'Tabulka 5'!AY15</f>
        <v>10104919.04077</v>
      </c>
      <c r="AX93" s="1">
        <f>'Tabulka 5'!AZ15</f>
        <v>9372268.9399999995</v>
      </c>
      <c r="AY93" s="1">
        <f>'Tabulka 5'!BA15</f>
        <v>8675190.2564499993</v>
      </c>
    </row>
    <row r="95" spans="1:51" ht="15.75" x14ac:dyDescent="0.25">
      <c r="A95" s="79" t="s">
        <v>97</v>
      </c>
    </row>
    <row r="96" spans="1:51" x14ac:dyDescent="0.2">
      <c r="B96" s="1" t="str">
        <f t="shared" ref="B96:AO96" si="98">B2</f>
        <v>1/1998</v>
      </c>
      <c r="C96" s="1" t="str">
        <f t="shared" si="98"/>
        <v>2/1998</v>
      </c>
      <c r="D96" s="1" t="str">
        <f t="shared" si="98"/>
        <v>1/1999</v>
      </c>
      <c r="E96" s="1" t="str">
        <f t="shared" si="98"/>
        <v>2/1999</v>
      </c>
      <c r="F96" s="1" t="str">
        <f t="shared" si="98"/>
        <v>1/2000</v>
      </c>
      <c r="G96" s="1" t="str">
        <f t="shared" si="98"/>
        <v>2/2000</v>
      </c>
      <c r="H96" s="1" t="str">
        <f t="shared" si="98"/>
        <v>1/2001</v>
      </c>
      <c r="I96" s="1" t="str">
        <f t="shared" si="98"/>
        <v>2/2001</v>
      </c>
      <c r="J96" s="1" t="str">
        <f t="shared" si="98"/>
        <v>1/2002</v>
      </c>
      <c r="K96" s="1" t="str">
        <f t="shared" si="98"/>
        <v>2/2002</v>
      </c>
      <c r="L96" s="1" t="str">
        <f t="shared" si="98"/>
        <v>1/2003</v>
      </c>
      <c r="M96" s="1" t="str">
        <f t="shared" si="98"/>
        <v>2/2003</v>
      </c>
      <c r="N96" s="1" t="str">
        <f t="shared" si="98"/>
        <v>1/2004</v>
      </c>
      <c r="O96" s="1" t="str">
        <f t="shared" si="98"/>
        <v>2/2004</v>
      </c>
      <c r="P96" s="1" t="str">
        <f t="shared" si="98"/>
        <v>1/2005</v>
      </c>
      <c r="Q96" s="1" t="str">
        <f t="shared" si="98"/>
        <v>2/2005</v>
      </c>
      <c r="R96" s="1" t="str">
        <f t="shared" si="98"/>
        <v>1/2006</v>
      </c>
      <c r="S96" s="1" t="str">
        <f t="shared" si="98"/>
        <v>2/2006</v>
      </c>
      <c r="T96" s="1" t="str">
        <f t="shared" si="98"/>
        <v>1/2007</v>
      </c>
      <c r="U96" s="1" t="str">
        <f t="shared" si="98"/>
        <v>2/2007</v>
      </c>
      <c r="V96" s="1" t="str">
        <f t="shared" si="98"/>
        <v>1/2008</v>
      </c>
      <c r="W96" s="1" t="str">
        <f t="shared" si="98"/>
        <v>2/2008</v>
      </c>
      <c r="X96" s="1" t="str">
        <f t="shared" si="98"/>
        <v>1/2009</v>
      </c>
      <c r="Y96" s="1" t="str">
        <f t="shared" si="98"/>
        <v>2/2009</v>
      </c>
      <c r="Z96" s="1" t="str">
        <f t="shared" si="98"/>
        <v>1/2010</v>
      </c>
      <c r="AA96" s="1" t="str">
        <f t="shared" si="98"/>
        <v>2/2010</v>
      </c>
      <c r="AB96" s="1" t="str">
        <f t="shared" si="98"/>
        <v>1/2011</v>
      </c>
      <c r="AC96" s="1" t="str">
        <f t="shared" si="98"/>
        <v>2/2011</v>
      </c>
      <c r="AD96" s="1" t="str">
        <f t="shared" si="98"/>
        <v>1/2012</v>
      </c>
      <c r="AE96" s="1" t="str">
        <f t="shared" si="98"/>
        <v>2/2012</v>
      </c>
      <c r="AF96" s="1" t="str">
        <f t="shared" si="98"/>
        <v>1/2013</v>
      </c>
      <c r="AG96" s="1" t="str">
        <f t="shared" si="98"/>
        <v>2/2013</v>
      </c>
      <c r="AH96" s="1" t="str">
        <f t="shared" si="98"/>
        <v>1/2014</v>
      </c>
      <c r="AI96" s="1" t="str">
        <f t="shared" si="98"/>
        <v>2/2014</v>
      </c>
      <c r="AJ96" s="1" t="str">
        <f t="shared" si="98"/>
        <v>1/2015</v>
      </c>
      <c r="AK96" s="1" t="str">
        <f t="shared" si="98"/>
        <v>2/2015</v>
      </c>
      <c r="AL96" s="1" t="str">
        <f t="shared" si="98"/>
        <v>1/2016</v>
      </c>
      <c r="AM96" s="1" t="str">
        <f t="shared" si="98"/>
        <v>2/2016</v>
      </c>
      <c r="AN96" s="1" t="str">
        <f t="shared" si="98"/>
        <v>1/2017</v>
      </c>
      <c r="AO96" s="1" t="str">
        <f t="shared" si="98"/>
        <v>2/2017</v>
      </c>
      <c r="AP96" s="1" t="str">
        <f t="shared" ref="AP96:AQ96" si="99">AP2</f>
        <v>1/2018</v>
      </c>
      <c r="AQ96" s="1" t="str">
        <f t="shared" si="99"/>
        <v>2/2018</v>
      </c>
      <c r="AR96" s="1" t="str">
        <f t="shared" ref="AR96:AS96" si="100">AR2</f>
        <v>1/2019</v>
      </c>
      <c r="AS96" s="1" t="str">
        <f t="shared" si="100"/>
        <v>2/2019</v>
      </c>
      <c r="AT96" s="1" t="str">
        <f t="shared" ref="AT96:AU96" si="101">AT2</f>
        <v>1/2020</v>
      </c>
      <c r="AU96" s="1" t="str">
        <f t="shared" si="101"/>
        <v>2/2020</v>
      </c>
      <c r="AV96" s="1" t="str">
        <f t="shared" ref="AV96:AW96" si="102">AV2</f>
        <v>1/2021</v>
      </c>
      <c r="AW96" s="1" t="str">
        <f t="shared" si="102"/>
        <v>2/2021</v>
      </c>
      <c r="AX96" s="1" t="str">
        <f t="shared" ref="AX96:AY96" si="103">AX2</f>
        <v>1/2022</v>
      </c>
      <c r="AY96" s="1" t="str">
        <f t="shared" si="103"/>
        <v>2/2022</v>
      </c>
    </row>
    <row r="97" spans="1:51" x14ac:dyDescent="0.2">
      <c r="A97" s="1" t="s">
        <v>9</v>
      </c>
      <c r="B97" s="1">
        <f>'Tabulka 5'!C9</f>
        <v>3515432.4207048276</v>
      </c>
      <c r="C97" s="1">
        <f>'Tabulka 5'!D9</f>
        <v>3212433.8292951724</v>
      </c>
      <c r="D97" s="1">
        <f>'Tabulka 5'!E9</f>
        <v>3655162.521079788</v>
      </c>
      <c r="E97" s="1">
        <f>'Tabulka 5'!F9</f>
        <v>3214272.478920212</v>
      </c>
      <c r="F97" s="1">
        <f>'Tabulka 5'!G9</f>
        <v>3741126.8905582279</v>
      </c>
      <c r="G97" s="1">
        <f>'Tabulka 5'!H9</f>
        <v>3247495.509441772</v>
      </c>
      <c r="H97" s="1">
        <f>'Tabulka 5'!I9</f>
        <v>3824635.2217056742</v>
      </c>
      <c r="I97" s="1">
        <f>'Tabulka 5'!J9</f>
        <v>3511526.7039999999</v>
      </c>
      <c r="J97" s="1">
        <f>'Tabulka 5'!K9</f>
        <v>4101374</v>
      </c>
      <c r="K97" s="1">
        <f>'Tabulka 5'!L9</f>
        <v>3735503</v>
      </c>
      <c r="L97" s="1">
        <f>'Tabulka 5'!M9</f>
        <v>4246929</v>
      </c>
      <c r="M97" s="1">
        <f>'Tabulka 5'!N9</f>
        <v>3889102.2483999999</v>
      </c>
      <c r="N97" s="1">
        <f>'Tabulka 5'!O9</f>
        <v>4594398.6531600002</v>
      </c>
      <c r="O97" s="1">
        <f>'Tabulka 5'!P9</f>
        <v>3958067.4712399999</v>
      </c>
      <c r="P97" s="1">
        <f>'Tabulka 5'!Q9</f>
        <v>4614097</v>
      </c>
      <c r="Q97" s="1">
        <f>'Tabulka 5'!R9</f>
        <v>3993003.2510299999</v>
      </c>
      <c r="R97" s="1">
        <f>'Tabulka 5'!S9</f>
        <v>4488901</v>
      </c>
      <c r="S97" s="1">
        <f>'Tabulka 5'!T9</f>
        <v>3965590</v>
      </c>
      <c r="T97" s="1">
        <f>'Tabulka 5'!U9</f>
        <v>4728410</v>
      </c>
      <c r="U97" s="1">
        <f>'Tabulka 5'!V9</f>
        <v>4303714</v>
      </c>
      <c r="V97" s="1">
        <f>'Tabulka 5'!W9</f>
        <v>4867338.4502499998</v>
      </c>
      <c r="W97" s="1">
        <f>'Tabulka 5'!X9</f>
        <v>4289919.5497500002</v>
      </c>
      <c r="X97" s="1">
        <f>'Tabulka 5'!Y9</f>
        <v>5168332</v>
      </c>
      <c r="Y97" s="1">
        <f>'Tabulka 5'!Z9</f>
        <v>4533427</v>
      </c>
      <c r="Z97" s="1">
        <f>'Tabulka 5'!AA9</f>
        <v>5323775</v>
      </c>
      <c r="AA97" s="1">
        <f>'Tabulka 5'!AB9</f>
        <v>4608300</v>
      </c>
      <c r="AB97" s="1">
        <f>'Tabulka 5'!AC9</f>
        <v>5387942</v>
      </c>
      <c r="AC97" s="1">
        <f>'Tabulka 5'!AD9</f>
        <v>4677891</v>
      </c>
      <c r="AD97" s="1">
        <f>'Tabulka 5'!AE9</f>
        <v>5284305</v>
      </c>
      <c r="AE97" s="1">
        <f>'Tabulka 5'!AF9</f>
        <v>4679314</v>
      </c>
      <c r="AF97" s="1">
        <f>'Tabulka 5'!AG9</f>
        <v>5199899</v>
      </c>
      <c r="AG97" s="1">
        <f>'Tabulka 5'!AH9</f>
        <v>4805072</v>
      </c>
      <c r="AH97" s="1">
        <f>'Tabulka 5'!AI9</f>
        <v>5315320</v>
      </c>
      <c r="AI97" s="1">
        <f>'Tabulka 5'!AJ9</f>
        <v>4743466</v>
      </c>
      <c r="AJ97" s="1">
        <f>'Tabulka 5'!AK9</f>
        <v>5532126</v>
      </c>
      <c r="AK97" s="1">
        <f>'Tabulka 5'!AL9</f>
        <v>4853018</v>
      </c>
      <c r="AL97" s="1">
        <f>'Tabulka 5'!AM9</f>
        <v>5732094</v>
      </c>
      <c r="AM97" s="1">
        <f>'Tabulka 5'!AN9</f>
        <v>4963624</v>
      </c>
      <c r="AN97" s="1">
        <f>'Tabulka 5'!AO9</f>
        <v>5846000</v>
      </c>
      <c r="AO97" s="1">
        <f>'Tabulka 5'!AP9</f>
        <v>5085949</v>
      </c>
      <c r="AP97" s="1">
        <f>'Tabulka 5'!AQ9</f>
        <v>5864440.9486199999</v>
      </c>
      <c r="AQ97" s="1">
        <f>'Tabulka 5'!AR9</f>
        <v>5284342.3934300002</v>
      </c>
      <c r="AR97" s="1">
        <f>'Tabulka 5'!AS9</f>
        <v>6439364.3499999996</v>
      </c>
      <c r="AS97" s="1">
        <f>'Tabulka 5'!AT9</f>
        <v>5725485.4249100005</v>
      </c>
      <c r="AT97" s="1">
        <f>'Tabulka 5'!AU9</f>
        <v>6016111.0099999998</v>
      </c>
      <c r="AU97" s="1">
        <f>'Tabulka 5'!AW9</f>
        <v>7682066.9899999984</v>
      </c>
      <c r="AV97" s="1">
        <f>'Tabulka 5'!AX9</f>
        <v>7200263.1149000004</v>
      </c>
      <c r="AW97" s="1">
        <f>'Tabulka 5'!AY9</f>
        <v>6643599.6737000011</v>
      </c>
      <c r="AX97" s="1">
        <f>'Tabulka 5'!AZ9</f>
        <v>8082903.2800000003</v>
      </c>
      <c r="AY97" s="1">
        <f>'Tabulka 5'!BA9</f>
        <v>7082423.6712299995</v>
      </c>
    </row>
    <row r="99" spans="1:51" ht="15.75" x14ac:dyDescent="0.25">
      <c r="A99" s="79" t="s">
        <v>98</v>
      </c>
    </row>
    <row r="100" spans="1:51" x14ac:dyDescent="0.2">
      <c r="B100" s="1" t="str">
        <f t="shared" ref="B100:AO100" si="104">B2</f>
        <v>1/1998</v>
      </c>
      <c r="C100" s="1" t="str">
        <f t="shared" si="104"/>
        <v>2/1998</v>
      </c>
      <c r="D100" s="1" t="str">
        <f t="shared" si="104"/>
        <v>1/1999</v>
      </c>
      <c r="E100" s="1" t="str">
        <f t="shared" si="104"/>
        <v>2/1999</v>
      </c>
      <c r="F100" s="1" t="str">
        <f t="shared" si="104"/>
        <v>1/2000</v>
      </c>
      <c r="G100" s="1" t="str">
        <f t="shared" si="104"/>
        <v>2/2000</v>
      </c>
      <c r="H100" s="1" t="str">
        <f t="shared" si="104"/>
        <v>1/2001</v>
      </c>
      <c r="I100" s="1" t="str">
        <f t="shared" si="104"/>
        <v>2/2001</v>
      </c>
      <c r="J100" s="1" t="str">
        <f t="shared" si="104"/>
        <v>1/2002</v>
      </c>
      <c r="K100" s="1" t="str">
        <f t="shared" si="104"/>
        <v>2/2002</v>
      </c>
      <c r="L100" s="1" t="str">
        <f t="shared" si="104"/>
        <v>1/2003</v>
      </c>
      <c r="M100" s="1" t="str">
        <f t="shared" si="104"/>
        <v>2/2003</v>
      </c>
      <c r="N100" s="1" t="str">
        <f t="shared" si="104"/>
        <v>1/2004</v>
      </c>
      <c r="O100" s="1" t="str">
        <f t="shared" si="104"/>
        <v>2/2004</v>
      </c>
      <c r="P100" s="1" t="str">
        <f t="shared" si="104"/>
        <v>1/2005</v>
      </c>
      <c r="Q100" s="1" t="str">
        <f t="shared" si="104"/>
        <v>2/2005</v>
      </c>
      <c r="R100" s="1" t="str">
        <f t="shared" si="104"/>
        <v>1/2006</v>
      </c>
      <c r="S100" s="1" t="str">
        <f t="shared" si="104"/>
        <v>2/2006</v>
      </c>
      <c r="T100" s="1" t="str">
        <f t="shared" si="104"/>
        <v>1/2007</v>
      </c>
      <c r="U100" s="1" t="str">
        <f t="shared" si="104"/>
        <v>2/2007</v>
      </c>
      <c r="V100" s="1" t="str">
        <f t="shared" si="104"/>
        <v>1/2008</v>
      </c>
      <c r="W100" s="1" t="str">
        <f t="shared" si="104"/>
        <v>2/2008</v>
      </c>
      <c r="X100" s="1" t="str">
        <f t="shared" si="104"/>
        <v>1/2009</v>
      </c>
      <c r="Y100" s="1" t="str">
        <f t="shared" si="104"/>
        <v>2/2009</v>
      </c>
      <c r="Z100" s="1" t="str">
        <f t="shared" si="104"/>
        <v>1/2010</v>
      </c>
      <c r="AA100" s="1" t="str">
        <f t="shared" si="104"/>
        <v>2/2010</v>
      </c>
      <c r="AB100" s="1" t="str">
        <f t="shared" si="104"/>
        <v>1/2011</v>
      </c>
      <c r="AC100" s="1" t="str">
        <f t="shared" si="104"/>
        <v>2/2011</v>
      </c>
      <c r="AD100" s="1" t="str">
        <f t="shared" si="104"/>
        <v>1/2012</v>
      </c>
      <c r="AE100" s="1" t="str">
        <f t="shared" si="104"/>
        <v>2/2012</v>
      </c>
      <c r="AF100" s="1" t="str">
        <f t="shared" si="104"/>
        <v>1/2013</v>
      </c>
      <c r="AG100" s="1" t="str">
        <f t="shared" si="104"/>
        <v>2/2013</v>
      </c>
      <c r="AH100" s="1" t="str">
        <f t="shared" si="104"/>
        <v>1/2014</v>
      </c>
      <c r="AI100" s="1" t="str">
        <f t="shared" si="104"/>
        <v>2/2014</v>
      </c>
      <c r="AJ100" s="1" t="str">
        <f t="shared" si="104"/>
        <v>1/2015</v>
      </c>
      <c r="AK100" s="1" t="str">
        <f t="shared" si="104"/>
        <v>2/2015</v>
      </c>
      <c r="AL100" s="1" t="str">
        <f t="shared" si="104"/>
        <v>1/2016</v>
      </c>
      <c r="AM100" s="1" t="str">
        <f t="shared" si="104"/>
        <v>2/2016</v>
      </c>
      <c r="AN100" s="1" t="str">
        <f t="shared" si="104"/>
        <v>1/2017</v>
      </c>
      <c r="AO100" s="1" t="str">
        <f t="shared" si="104"/>
        <v>2/2017</v>
      </c>
      <c r="AP100" s="1" t="str">
        <f t="shared" ref="AP100:AQ100" si="105">AP2</f>
        <v>1/2018</v>
      </c>
      <c r="AQ100" s="1" t="str">
        <f t="shared" si="105"/>
        <v>2/2018</v>
      </c>
      <c r="AR100" s="1" t="str">
        <f t="shared" ref="AR100:AS100" si="106">AR2</f>
        <v>1/2019</v>
      </c>
      <c r="AS100" s="1" t="str">
        <f t="shared" si="106"/>
        <v>2/2019</v>
      </c>
      <c r="AT100" s="1" t="str">
        <f t="shared" ref="AT100:AU100" si="107">AT2</f>
        <v>1/2020</v>
      </c>
      <c r="AU100" s="1" t="str">
        <f t="shared" si="107"/>
        <v>2/2020</v>
      </c>
      <c r="AV100" s="1" t="str">
        <f t="shared" ref="AV100:AW100" si="108">AV2</f>
        <v>1/2021</v>
      </c>
      <c r="AW100" s="1" t="str">
        <f t="shared" si="108"/>
        <v>2/2021</v>
      </c>
      <c r="AX100" s="1" t="str">
        <f t="shared" ref="AX100:AY100" si="109">AX2</f>
        <v>1/2022</v>
      </c>
      <c r="AY100" s="1" t="str">
        <f t="shared" si="109"/>
        <v>2/2022</v>
      </c>
    </row>
    <row r="101" spans="1:51" x14ac:dyDescent="0.2">
      <c r="A101" s="1" t="s">
        <v>10</v>
      </c>
      <c r="B101" s="1">
        <f>'Tabulka 5'!C14</f>
        <v>97696.227154160268</v>
      </c>
      <c r="C101" s="1">
        <f>'Tabulka 5'!D14</f>
        <v>510340.8655051238</v>
      </c>
      <c r="D101" s="1">
        <f>'Tabulka 5'!E14</f>
        <v>488695.46189182776</v>
      </c>
      <c r="E101" s="1">
        <f>'Tabulka 5'!F14</f>
        <v>474301.53810817224</v>
      </c>
      <c r="F101" s="1">
        <f>'Tabulka 5'!G14</f>
        <v>518050.83358708041</v>
      </c>
      <c r="G101" s="1">
        <f>'Tabulka 5'!H14</f>
        <v>511337.26641291962</v>
      </c>
      <c r="H101" s="1">
        <f>'Tabulka 5'!I14</f>
        <v>570678</v>
      </c>
      <c r="I101" s="1">
        <f>'Tabulka 5'!J14</f>
        <v>554851.09600000002</v>
      </c>
      <c r="J101" s="1">
        <f>'Tabulka 5'!K14</f>
        <v>605127</v>
      </c>
      <c r="K101" s="1">
        <f>'Tabulka 5'!L14</f>
        <v>609602</v>
      </c>
      <c r="L101" s="1">
        <f>'Tabulka 5'!M14</f>
        <v>719792</v>
      </c>
      <c r="M101" s="1">
        <f>'Tabulka 5'!N14</f>
        <v>724162.83638461749</v>
      </c>
      <c r="N101" s="1">
        <f>'Tabulka 5'!O14</f>
        <v>829675.25430583302</v>
      </c>
      <c r="O101" s="1">
        <f>'Tabulka 5'!P14</f>
        <v>748844.16605</v>
      </c>
      <c r="P101" s="1">
        <f>'Tabulka 5'!Q14</f>
        <v>840110</v>
      </c>
      <c r="Q101" s="1">
        <f>'Tabulka 5'!R14</f>
        <v>765643.39382</v>
      </c>
      <c r="R101" s="1">
        <f>'Tabulka 5'!S14</f>
        <v>842869</v>
      </c>
      <c r="S101" s="1">
        <f>'Tabulka 5'!T14</f>
        <v>697042.10037376767</v>
      </c>
      <c r="T101" s="1">
        <f>'Tabulka 5'!U14</f>
        <v>845102</v>
      </c>
      <c r="U101" s="1">
        <f>'Tabulka 5'!V14</f>
        <v>801680</v>
      </c>
      <c r="V101" s="1">
        <f>'Tabulka 5'!W14</f>
        <v>946614.44787000003</v>
      </c>
      <c r="W101" s="1">
        <f>'Tabulka 5'!X14</f>
        <v>863649.55212999997</v>
      </c>
      <c r="X101" s="1">
        <f>'Tabulka 5'!Y14</f>
        <v>1056025</v>
      </c>
      <c r="Y101" s="1">
        <f>'Tabulka 5'!Z14</f>
        <v>1112313</v>
      </c>
      <c r="Z101" s="1">
        <f>'Tabulka 5'!AA14</f>
        <v>1065517</v>
      </c>
      <c r="AA101" s="1">
        <f>'Tabulka 5'!AB14</f>
        <v>1162412</v>
      </c>
      <c r="AB101" s="1">
        <f>'Tabulka 5'!AC14</f>
        <v>1193433</v>
      </c>
      <c r="AC101" s="1">
        <f>'Tabulka 5'!AD14</f>
        <v>1233944</v>
      </c>
      <c r="AD101" s="1">
        <f>'Tabulka 5'!AE14</f>
        <v>1250071</v>
      </c>
      <c r="AE101" s="1">
        <f>'Tabulka 5'!AF14</f>
        <v>1283050</v>
      </c>
      <c r="AF101" s="1">
        <f>'Tabulka 5'!AG14</f>
        <v>1243471</v>
      </c>
      <c r="AG101" s="1">
        <f>'Tabulka 5'!AH14</f>
        <v>1371672</v>
      </c>
      <c r="AH101" s="1">
        <f>'Tabulka 5'!AI14</f>
        <v>1359173</v>
      </c>
      <c r="AI101" s="1">
        <f>'Tabulka 5'!AJ14</f>
        <v>1500026</v>
      </c>
      <c r="AJ101" s="1">
        <f>'Tabulka 5'!AK14</f>
        <v>1365622</v>
      </c>
      <c r="AK101" s="1">
        <f>'Tabulka 5'!AL14</f>
        <v>1475316</v>
      </c>
      <c r="AL101" s="1">
        <f>'Tabulka 5'!AM14</f>
        <v>1459460</v>
      </c>
      <c r="AM101" s="1">
        <f>'Tabulka 5'!AN14</f>
        <v>1560950</v>
      </c>
      <c r="AN101" s="1">
        <f>'Tabulka 5'!AO14</f>
        <v>1454572</v>
      </c>
      <c r="AO101" s="1">
        <f>'Tabulka 5'!AP14</f>
        <v>1523517</v>
      </c>
      <c r="AP101" s="1">
        <f>'Tabulka 5'!AQ14</f>
        <v>1488532.3840099999</v>
      </c>
      <c r="AQ101" s="1">
        <f>'Tabulka 5'!AR14</f>
        <v>1578530.1930499999</v>
      </c>
      <c r="AR101" s="1">
        <f>'Tabulka 5'!AS14</f>
        <v>1543649.25</v>
      </c>
      <c r="AS101" s="1">
        <f>'Tabulka 5'!AT14</f>
        <v>1863358.8044</v>
      </c>
      <c r="AT101" s="1">
        <f>'Tabulka 5'!AU14</f>
        <v>1576979.9</v>
      </c>
      <c r="AU101" s="1">
        <f>'Tabulka 5'!AW14</f>
        <v>2122963.0999999996</v>
      </c>
      <c r="AV101" s="1">
        <f>'Tabulka 5'!AX14</f>
        <v>1858965.35247</v>
      </c>
      <c r="AW101" s="1">
        <f>'Tabulka 5'!AY14</f>
        <v>1837048.8706399999</v>
      </c>
      <c r="AX101" s="1">
        <f>'Tabulka 5'!AZ14</f>
        <v>2062042.26</v>
      </c>
      <c r="AY101" s="1">
        <f>'Tabulka 5'!BA14</f>
        <v>2133321.99602</v>
      </c>
    </row>
    <row r="103" spans="1:51" ht="15.75" x14ac:dyDescent="0.25">
      <c r="A103" s="79" t="s">
        <v>99</v>
      </c>
    </row>
    <row r="104" spans="1:51" x14ac:dyDescent="0.2">
      <c r="B104" s="1" t="str">
        <f t="shared" ref="B104:AO104" si="110">B2</f>
        <v>1/1998</v>
      </c>
      <c r="C104" s="1" t="str">
        <f t="shared" si="110"/>
        <v>2/1998</v>
      </c>
      <c r="D104" s="1" t="str">
        <f t="shared" si="110"/>
        <v>1/1999</v>
      </c>
      <c r="E104" s="1" t="str">
        <f t="shared" si="110"/>
        <v>2/1999</v>
      </c>
      <c r="F104" s="1" t="str">
        <f t="shared" si="110"/>
        <v>1/2000</v>
      </c>
      <c r="G104" s="1" t="str">
        <f t="shared" si="110"/>
        <v>2/2000</v>
      </c>
      <c r="H104" s="1" t="str">
        <f t="shared" si="110"/>
        <v>1/2001</v>
      </c>
      <c r="I104" s="1" t="str">
        <f t="shared" si="110"/>
        <v>2/2001</v>
      </c>
      <c r="J104" s="1" t="str">
        <f t="shared" si="110"/>
        <v>1/2002</v>
      </c>
      <c r="K104" s="1" t="str">
        <f t="shared" si="110"/>
        <v>2/2002</v>
      </c>
      <c r="L104" s="1" t="str">
        <f t="shared" si="110"/>
        <v>1/2003</v>
      </c>
      <c r="M104" s="1" t="str">
        <f t="shared" si="110"/>
        <v>2/2003</v>
      </c>
      <c r="N104" s="1" t="str">
        <f t="shared" si="110"/>
        <v>1/2004</v>
      </c>
      <c r="O104" s="1" t="str">
        <f t="shared" si="110"/>
        <v>2/2004</v>
      </c>
      <c r="P104" s="1" t="str">
        <f t="shared" si="110"/>
        <v>1/2005</v>
      </c>
      <c r="Q104" s="1" t="str">
        <f t="shared" si="110"/>
        <v>2/2005</v>
      </c>
      <c r="R104" s="1" t="str">
        <f t="shared" si="110"/>
        <v>1/2006</v>
      </c>
      <c r="S104" s="1" t="str">
        <f t="shared" si="110"/>
        <v>2/2006</v>
      </c>
      <c r="T104" s="1" t="str">
        <f t="shared" si="110"/>
        <v>1/2007</v>
      </c>
      <c r="U104" s="1" t="str">
        <f t="shared" si="110"/>
        <v>2/2007</v>
      </c>
      <c r="V104" s="1" t="str">
        <f t="shared" si="110"/>
        <v>1/2008</v>
      </c>
      <c r="W104" s="1" t="str">
        <f t="shared" si="110"/>
        <v>2/2008</v>
      </c>
      <c r="X104" s="1" t="str">
        <f t="shared" si="110"/>
        <v>1/2009</v>
      </c>
      <c r="Y104" s="1" t="str">
        <f t="shared" si="110"/>
        <v>2/2009</v>
      </c>
      <c r="Z104" s="1" t="str">
        <f t="shared" si="110"/>
        <v>1/2010</v>
      </c>
      <c r="AA104" s="1" t="str">
        <f t="shared" si="110"/>
        <v>2/2010</v>
      </c>
      <c r="AB104" s="1" t="str">
        <f t="shared" si="110"/>
        <v>1/2011</v>
      </c>
      <c r="AC104" s="1" t="str">
        <f t="shared" si="110"/>
        <v>2/2011</v>
      </c>
      <c r="AD104" s="1" t="str">
        <f t="shared" si="110"/>
        <v>1/2012</v>
      </c>
      <c r="AE104" s="1" t="str">
        <f t="shared" si="110"/>
        <v>2/2012</v>
      </c>
      <c r="AF104" s="1" t="str">
        <f t="shared" si="110"/>
        <v>1/2013</v>
      </c>
      <c r="AG104" s="1" t="str">
        <f t="shared" si="110"/>
        <v>2/2013</v>
      </c>
      <c r="AH104" s="1" t="str">
        <f t="shared" si="110"/>
        <v>1/2014</v>
      </c>
      <c r="AI104" s="1" t="str">
        <f t="shared" si="110"/>
        <v>2/2014</v>
      </c>
      <c r="AJ104" s="1" t="str">
        <f t="shared" si="110"/>
        <v>1/2015</v>
      </c>
      <c r="AK104" s="1" t="str">
        <f t="shared" si="110"/>
        <v>2/2015</v>
      </c>
      <c r="AL104" s="1" t="str">
        <f t="shared" si="110"/>
        <v>1/2016</v>
      </c>
      <c r="AM104" s="1" t="str">
        <f t="shared" si="110"/>
        <v>2/2016</v>
      </c>
      <c r="AN104" s="1" t="str">
        <f t="shared" si="110"/>
        <v>1/2017</v>
      </c>
      <c r="AO104" s="1" t="str">
        <f t="shared" si="110"/>
        <v>2/2017</v>
      </c>
      <c r="AP104" s="1" t="str">
        <f t="shared" ref="AP104:AQ104" si="111">AP2</f>
        <v>1/2018</v>
      </c>
      <c r="AQ104" s="1" t="str">
        <f t="shared" si="111"/>
        <v>2/2018</v>
      </c>
      <c r="AR104" s="1" t="str">
        <f t="shared" ref="AR104:AS104" si="112">AR2</f>
        <v>1/2019</v>
      </c>
      <c r="AS104" s="1" t="str">
        <f t="shared" si="112"/>
        <v>2/2019</v>
      </c>
      <c r="AT104" s="1" t="str">
        <f t="shared" ref="AT104:AU104" si="113">AT2</f>
        <v>1/2020</v>
      </c>
      <c r="AU104" s="1" t="str">
        <f t="shared" si="113"/>
        <v>2/2020</v>
      </c>
      <c r="AV104" s="1" t="str">
        <f t="shared" ref="AV104:AW104" si="114">AV2</f>
        <v>1/2021</v>
      </c>
      <c r="AW104" s="1" t="str">
        <f t="shared" si="114"/>
        <v>2/2021</v>
      </c>
      <c r="AX104" s="1" t="str">
        <f t="shared" ref="AX104:AY104" si="115">AX2</f>
        <v>1/2022</v>
      </c>
      <c r="AY104" s="1" t="str">
        <f t="shared" si="115"/>
        <v>2/2022</v>
      </c>
    </row>
    <row r="105" spans="1:51" x14ac:dyDescent="0.2">
      <c r="A105" s="1" t="s">
        <v>11</v>
      </c>
      <c r="B105" s="1">
        <f>'Tabulka 5'!C20</f>
        <v>99503.525276903543</v>
      </c>
      <c r="C105" s="1">
        <f>'Tabulka 5'!D20</f>
        <v>182478.57356590623</v>
      </c>
      <c r="D105" s="1">
        <f>'Tabulka 5'!E20</f>
        <v>195637.48701184447</v>
      </c>
      <c r="E105" s="1">
        <f>'Tabulka 5'!F20</f>
        <v>197784.51298815553</v>
      </c>
      <c r="F105" s="1">
        <f>'Tabulka 5'!G20</f>
        <v>203130.80553419911</v>
      </c>
      <c r="G105" s="1">
        <f>'Tabulka 5'!H20</f>
        <v>216595.71446580091</v>
      </c>
      <c r="H105" s="1">
        <f>'Tabulka 5'!I20</f>
        <v>246770.43182809986</v>
      </c>
      <c r="I105" s="1">
        <f>'Tabulka 5'!J20</f>
        <v>253465.03399999999</v>
      </c>
      <c r="J105" s="1">
        <f>'Tabulka 5'!K20</f>
        <v>284952</v>
      </c>
      <c r="K105" s="1">
        <f>'Tabulka 5'!L20</f>
        <v>332450</v>
      </c>
      <c r="L105" s="1">
        <f>'Tabulka 5'!M20</f>
        <v>346564</v>
      </c>
      <c r="M105" s="1">
        <f>'Tabulka 5'!N20</f>
        <v>378803.65052999998</v>
      </c>
      <c r="N105" s="1">
        <f>'Tabulka 5'!O20</f>
        <v>405611.97694999998</v>
      </c>
      <c r="O105" s="1">
        <f>'Tabulka 5'!P20</f>
        <v>433177.90932999999</v>
      </c>
      <c r="P105" s="1">
        <f>'Tabulka 5'!Q20</f>
        <v>440657</v>
      </c>
      <c r="Q105" s="1">
        <f>'Tabulka 5'!R20</f>
        <v>460948.86048999999</v>
      </c>
      <c r="R105" s="1">
        <f>'Tabulka 5'!S20</f>
        <v>441353</v>
      </c>
      <c r="S105" s="1">
        <f>'Tabulka 5'!T20</f>
        <v>454133</v>
      </c>
      <c r="T105" s="1">
        <f>'Tabulka 5'!U20</f>
        <v>474776</v>
      </c>
      <c r="U105" s="1">
        <f>'Tabulka 5'!V20</f>
        <v>546385</v>
      </c>
      <c r="V105" s="1">
        <f>'Tabulka 5'!W20</f>
        <v>529021.70430999994</v>
      </c>
      <c r="W105" s="1">
        <f>'Tabulka 5'!X20</f>
        <v>535716.29569000006</v>
      </c>
      <c r="X105" s="1">
        <f>'Tabulka 5'!Y20</f>
        <v>657761</v>
      </c>
      <c r="Y105" s="1">
        <f>'Tabulka 5'!Z20</f>
        <v>676757</v>
      </c>
      <c r="Z105" s="1">
        <f>'Tabulka 5'!AA20</f>
        <v>654495</v>
      </c>
      <c r="AA105" s="1">
        <f>'Tabulka 5'!AB20</f>
        <v>664470</v>
      </c>
      <c r="AB105" s="1">
        <f>'Tabulka 5'!AC20</f>
        <v>671830</v>
      </c>
      <c r="AC105" s="1">
        <f>'Tabulka 5'!AD20</f>
        <v>704189</v>
      </c>
      <c r="AD105" s="1">
        <f>'Tabulka 5'!AE20</f>
        <v>690049</v>
      </c>
      <c r="AE105" s="1">
        <f>'Tabulka 5'!AF20</f>
        <v>697526</v>
      </c>
      <c r="AF105" s="1">
        <f>'Tabulka 5'!AG20</f>
        <v>736355</v>
      </c>
      <c r="AG105" s="1">
        <f>'Tabulka 5'!AH20</f>
        <v>812775</v>
      </c>
      <c r="AH105" s="1">
        <f>'Tabulka 5'!AI20</f>
        <v>762751</v>
      </c>
      <c r="AI105" s="1">
        <f>'Tabulka 5'!AJ20</f>
        <v>921108</v>
      </c>
      <c r="AJ105" s="1">
        <f>'Tabulka 5'!AK20</f>
        <v>822410</v>
      </c>
      <c r="AK105" s="1">
        <f>'Tabulka 5'!AL20</f>
        <v>863655</v>
      </c>
      <c r="AL105" s="1">
        <f>'Tabulka 5'!AM20</f>
        <v>857778</v>
      </c>
      <c r="AM105" s="1">
        <f>'Tabulka 5'!AN20</f>
        <v>1047131</v>
      </c>
      <c r="AN105" s="1">
        <f>'Tabulka 5'!AO20</f>
        <v>894514</v>
      </c>
      <c r="AO105" s="1">
        <f>'Tabulka 5'!AP20</f>
        <v>1022106</v>
      </c>
      <c r="AP105" s="1">
        <f>'Tabulka 5'!AQ20</f>
        <v>950601.06475000002</v>
      </c>
      <c r="AQ105" s="1">
        <f>'Tabulka 5'!AR20</f>
        <v>1056146.1773399999</v>
      </c>
      <c r="AR105" s="1">
        <f>'Tabulka 5'!AS20</f>
        <v>1008983.8</v>
      </c>
      <c r="AS105" s="1">
        <f>'Tabulka 5'!AT20</f>
        <v>1316357.91234</v>
      </c>
      <c r="AT105" s="1">
        <f>'Tabulka 5'!AU20</f>
        <v>1396590.99</v>
      </c>
      <c r="AU105" s="1">
        <f>'Tabulka 5'!AW20</f>
        <v>1878640.0100000007</v>
      </c>
      <c r="AV105" s="1">
        <f>'Tabulka 5'!AX20</f>
        <v>1676279.1340600001</v>
      </c>
      <c r="AW105" s="1">
        <f>'Tabulka 5'!AY20</f>
        <v>1797049.91001</v>
      </c>
      <c r="AX105" s="1">
        <f>'Tabulka 5'!AZ20</f>
        <v>1891723.83</v>
      </c>
      <c r="AY105" s="1">
        <f>'Tabulka 5'!BA20</f>
        <v>2079362.2724200001</v>
      </c>
    </row>
    <row r="107" spans="1:51" ht="15.75" x14ac:dyDescent="0.25">
      <c r="A107" s="79" t="s">
        <v>100</v>
      </c>
    </row>
    <row r="108" spans="1:51" x14ac:dyDescent="0.2">
      <c r="B108" s="1" t="str">
        <f t="shared" ref="B108:AO108" si="116">B2</f>
        <v>1/1998</v>
      </c>
      <c r="C108" s="1" t="str">
        <f t="shared" si="116"/>
        <v>2/1998</v>
      </c>
      <c r="D108" s="1" t="str">
        <f t="shared" si="116"/>
        <v>1/1999</v>
      </c>
      <c r="E108" s="1" t="str">
        <f t="shared" si="116"/>
        <v>2/1999</v>
      </c>
      <c r="F108" s="1" t="str">
        <f t="shared" si="116"/>
        <v>1/2000</v>
      </c>
      <c r="G108" s="1" t="str">
        <f t="shared" si="116"/>
        <v>2/2000</v>
      </c>
      <c r="H108" s="1" t="str">
        <f t="shared" si="116"/>
        <v>1/2001</v>
      </c>
      <c r="I108" s="1" t="str">
        <f t="shared" si="116"/>
        <v>2/2001</v>
      </c>
      <c r="J108" s="1" t="str">
        <f t="shared" si="116"/>
        <v>1/2002</v>
      </c>
      <c r="K108" s="1" t="str">
        <f t="shared" si="116"/>
        <v>2/2002</v>
      </c>
      <c r="L108" s="1" t="str">
        <f t="shared" si="116"/>
        <v>1/2003</v>
      </c>
      <c r="M108" s="1" t="str">
        <f t="shared" si="116"/>
        <v>2/2003</v>
      </c>
      <c r="N108" s="1" t="str">
        <f t="shared" si="116"/>
        <v>1/2004</v>
      </c>
      <c r="O108" s="1" t="str">
        <f t="shared" si="116"/>
        <v>2/2004</v>
      </c>
      <c r="P108" s="1" t="str">
        <f t="shared" si="116"/>
        <v>1/2005</v>
      </c>
      <c r="Q108" s="1" t="str">
        <f t="shared" si="116"/>
        <v>2/2005</v>
      </c>
      <c r="R108" s="1" t="str">
        <f t="shared" si="116"/>
        <v>1/2006</v>
      </c>
      <c r="S108" s="1" t="str">
        <f t="shared" si="116"/>
        <v>2/2006</v>
      </c>
      <c r="T108" s="1" t="str">
        <f t="shared" si="116"/>
        <v>1/2007</v>
      </c>
      <c r="U108" s="1" t="str">
        <f t="shared" si="116"/>
        <v>2/2007</v>
      </c>
      <c r="V108" s="1" t="str">
        <f t="shared" si="116"/>
        <v>1/2008</v>
      </c>
      <c r="W108" s="1" t="str">
        <f t="shared" si="116"/>
        <v>2/2008</v>
      </c>
      <c r="X108" s="1" t="str">
        <f t="shared" si="116"/>
        <v>1/2009</v>
      </c>
      <c r="Y108" s="1" t="str">
        <f t="shared" si="116"/>
        <v>2/2009</v>
      </c>
      <c r="Z108" s="1" t="str">
        <f t="shared" si="116"/>
        <v>1/2010</v>
      </c>
      <c r="AA108" s="1" t="str">
        <f t="shared" si="116"/>
        <v>2/2010</v>
      </c>
      <c r="AB108" s="1" t="str">
        <f t="shared" si="116"/>
        <v>1/2011</v>
      </c>
      <c r="AC108" s="1" t="str">
        <f t="shared" si="116"/>
        <v>2/2011</v>
      </c>
      <c r="AD108" s="1" t="str">
        <f t="shared" si="116"/>
        <v>1/2012</v>
      </c>
      <c r="AE108" s="1" t="str">
        <f t="shared" si="116"/>
        <v>2/2012</v>
      </c>
      <c r="AF108" s="1" t="str">
        <f t="shared" si="116"/>
        <v>1/2013</v>
      </c>
      <c r="AG108" s="1" t="str">
        <f t="shared" si="116"/>
        <v>2/2013</v>
      </c>
      <c r="AH108" s="1" t="str">
        <f t="shared" si="116"/>
        <v>1/2014</v>
      </c>
      <c r="AI108" s="1" t="str">
        <f t="shared" si="116"/>
        <v>2/2014</v>
      </c>
      <c r="AJ108" s="1" t="str">
        <f t="shared" si="116"/>
        <v>1/2015</v>
      </c>
      <c r="AK108" s="1" t="str">
        <f t="shared" si="116"/>
        <v>2/2015</v>
      </c>
      <c r="AL108" s="1" t="str">
        <f t="shared" si="116"/>
        <v>1/2016</v>
      </c>
      <c r="AM108" s="1" t="str">
        <f t="shared" si="116"/>
        <v>2/2016</v>
      </c>
      <c r="AN108" s="1" t="str">
        <f t="shared" si="116"/>
        <v>1/2017</v>
      </c>
      <c r="AO108" s="1" t="str">
        <f t="shared" si="116"/>
        <v>2/2017</v>
      </c>
      <c r="AP108" s="1" t="str">
        <f t="shared" ref="AP108:AQ108" si="117">AP2</f>
        <v>1/2018</v>
      </c>
      <c r="AQ108" s="1" t="str">
        <f t="shared" si="117"/>
        <v>2/2018</v>
      </c>
      <c r="AR108" s="1" t="str">
        <f t="shared" ref="AR108:AS108" si="118">AR2</f>
        <v>1/2019</v>
      </c>
      <c r="AS108" s="1" t="str">
        <f t="shared" si="118"/>
        <v>2/2019</v>
      </c>
      <c r="AT108" s="1" t="str">
        <f t="shared" ref="AT108:AU108" si="119">AT2</f>
        <v>1/2020</v>
      </c>
      <c r="AU108" s="1" t="str">
        <f t="shared" si="119"/>
        <v>2/2020</v>
      </c>
      <c r="AV108" s="1" t="str">
        <f t="shared" ref="AV108:AW108" si="120">AV2</f>
        <v>1/2021</v>
      </c>
      <c r="AW108" s="1" t="str">
        <f t="shared" si="120"/>
        <v>2/2021</v>
      </c>
      <c r="AX108" s="1" t="str">
        <f t="shared" ref="AX108:AY108" si="121">AX2</f>
        <v>1/2022</v>
      </c>
      <c r="AY108" s="1" t="str">
        <f t="shared" si="121"/>
        <v>2/2022</v>
      </c>
    </row>
    <row r="109" spans="1:51" x14ac:dyDescent="0.2">
      <c r="A109" s="1" t="s">
        <v>27</v>
      </c>
      <c r="B109" s="1">
        <f>'Tabulka 5'!C48</f>
        <v>1093697.2228729075</v>
      </c>
      <c r="C109" s="1">
        <f>'Tabulka 5'!D48</f>
        <v>1445121.7771270925</v>
      </c>
      <c r="D109" s="1">
        <f>'Tabulka 5'!E48</f>
        <v>1095017.0078606524</v>
      </c>
      <c r="E109" s="1">
        <f>'Tabulka 5'!F48</f>
        <v>1410531.9921393474</v>
      </c>
      <c r="F109" s="1">
        <f>'Tabulka 5'!G48</f>
        <v>1148664.9659297476</v>
      </c>
      <c r="G109" s="1">
        <f>'Tabulka 5'!H48</f>
        <v>1406075.1140702525</v>
      </c>
      <c r="H109" s="1">
        <f>'Tabulka 5'!I48</f>
        <v>1216051.4059608181</v>
      </c>
      <c r="I109" s="1">
        <f>'Tabulka 5'!J48</f>
        <v>1597020.8459999999</v>
      </c>
      <c r="J109" s="1">
        <f>'Tabulka 5'!K48</f>
        <v>1349965</v>
      </c>
      <c r="K109" s="1">
        <f>'Tabulka 5'!L48</f>
        <v>1707345</v>
      </c>
      <c r="L109" s="1">
        <f>'Tabulka 5'!M48</f>
        <v>1437554</v>
      </c>
      <c r="M109" s="1">
        <f>'Tabulka 5'!N48</f>
        <v>1877755.8437999999</v>
      </c>
      <c r="N109" s="1">
        <f>'Tabulka 5'!O48</f>
        <v>1483496.34974</v>
      </c>
      <c r="O109" s="1">
        <f>'Tabulka 5'!P48</f>
        <v>1847622.2191399999</v>
      </c>
      <c r="P109" s="1">
        <f>'Tabulka 5'!Q48</f>
        <v>1377774</v>
      </c>
      <c r="Q109" s="1">
        <f>'Tabulka 5'!R48</f>
        <v>1703037.9671510297</v>
      </c>
      <c r="R109" s="1">
        <f>'Tabulka 5'!S48</f>
        <v>1233063</v>
      </c>
      <c r="S109" s="1">
        <f>'Tabulka 5'!T48</f>
        <v>1549740</v>
      </c>
      <c r="T109" s="1">
        <f>'Tabulka 5'!U48</f>
        <v>1227630</v>
      </c>
      <c r="U109" s="1">
        <f>'Tabulka 5'!V48</f>
        <v>1755982</v>
      </c>
      <c r="V109" s="1">
        <f>'Tabulka 5'!W48</f>
        <v>1236587.5845300001</v>
      </c>
      <c r="W109" s="1">
        <f>'Tabulka 5'!X48</f>
        <v>1625065.4154699999</v>
      </c>
      <c r="X109" s="1">
        <f>'Tabulka 5'!Y48</f>
        <v>1309796.1732109666</v>
      </c>
      <c r="Y109" s="1">
        <f>'Tabulka 5'!Z48</f>
        <v>1875476</v>
      </c>
      <c r="Z109" s="1">
        <f>'Tabulka 5'!AA48</f>
        <v>1334023</v>
      </c>
      <c r="AA109" s="1">
        <f>'Tabulka 5'!AB48</f>
        <v>1868560</v>
      </c>
      <c r="AB109" s="1">
        <f>'Tabulka 5'!AC48</f>
        <v>1308077</v>
      </c>
      <c r="AC109" s="1">
        <f>'Tabulka 5'!AD48</f>
        <v>1676678</v>
      </c>
      <c r="AD109" s="1">
        <f>'Tabulka 5'!AE48</f>
        <v>1093500</v>
      </c>
      <c r="AE109" s="1">
        <f>'Tabulka 5'!AF48</f>
        <v>1427027</v>
      </c>
      <c r="AF109" s="1">
        <f>'Tabulka 5'!AG48</f>
        <v>639451</v>
      </c>
      <c r="AG109" s="1">
        <f>'Tabulka 5'!AH48</f>
        <v>939404</v>
      </c>
      <c r="AH109" s="1">
        <f>'Tabulka 5'!AI48</f>
        <v>907680</v>
      </c>
      <c r="AI109" s="1">
        <f>'Tabulka 5'!AJ48</f>
        <v>1538084</v>
      </c>
      <c r="AJ109" s="1">
        <f>'Tabulka 5'!AK48</f>
        <v>1185565</v>
      </c>
      <c r="AK109" s="1">
        <f>'Tabulka 5'!AL48</f>
        <v>1695227</v>
      </c>
      <c r="AL109" s="1">
        <f>'Tabulka 5'!AM48</f>
        <v>1409299</v>
      </c>
      <c r="AM109" s="1">
        <f>'Tabulka 5'!AN48</f>
        <v>1764915</v>
      </c>
      <c r="AN109" s="1">
        <f>'Tabulka 5'!AO48</f>
        <v>1467248</v>
      </c>
      <c r="AO109" s="1">
        <f>'Tabulka 5'!AP48</f>
        <v>1820357</v>
      </c>
      <c r="AP109" s="1">
        <f>'Tabulka 5'!AQ48</f>
        <v>1518470.3172299999</v>
      </c>
      <c r="AQ109" s="1">
        <f>'Tabulka 5'!AR48</f>
        <v>1868176.19674</v>
      </c>
      <c r="AR109" s="1">
        <f>'Tabulka 5'!AS48</f>
        <v>1640849.09</v>
      </c>
      <c r="AS109" s="1">
        <f>'Tabulka 5'!AT48</f>
        <v>1999815.5147600002</v>
      </c>
      <c r="AT109" s="1">
        <f>'Tabulka 5'!AU48</f>
        <v>1283105.32</v>
      </c>
      <c r="AU109" s="1">
        <f>'Tabulka 5'!AW48</f>
        <v>2068444.6799999997</v>
      </c>
      <c r="AV109" s="1">
        <f>'Tabulka 5'!AX48</f>
        <v>1201908.7192299999</v>
      </c>
      <c r="AW109" s="1">
        <f>'Tabulka 5'!AY48</f>
        <v>2445297.8283600002</v>
      </c>
      <c r="AX109" s="1">
        <f>'Tabulka 5'!AZ48</f>
        <v>1517316.16</v>
      </c>
      <c r="AY109" s="1">
        <f>'Tabulka 5'!BA48</f>
        <v>2540177.3645700002</v>
      </c>
    </row>
    <row r="111" spans="1:51" ht="15.75" x14ac:dyDescent="0.25">
      <c r="A111" s="79" t="s">
        <v>101</v>
      </c>
    </row>
    <row r="112" spans="1:51" x14ac:dyDescent="0.2">
      <c r="B112" s="1" t="str">
        <f t="shared" ref="B112:AO112" si="122">B2</f>
        <v>1/1998</v>
      </c>
      <c r="C112" s="1" t="str">
        <f t="shared" si="122"/>
        <v>2/1998</v>
      </c>
      <c r="D112" s="1" t="str">
        <f t="shared" si="122"/>
        <v>1/1999</v>
      </c>
      <c r="E112" s="1" t="str">
        <f t="shared" si="122"/>
        <v>2/1999</v>
      </c>
      <c r="F112" s="1" t="str">
        <f t="shared" si="122"/>
        <v>1/2000</v>
      </c>
      <c r="G112" s="1" t="str">
        <f t="shared" si="122"/>
        <v>2/2000</v>
      </c>
      <c r="H112" s="1" t="str">
        <f t="shared" si="122"/>
        <v>1/2001</v>
      </c>
      <c r="I112" s="1" t="str">
        <f t="shared" si="122"/>
        <v>2/2001</v>
      </c>
      <c r="J112" s="1" t="str">
        <f t="shared" si="122"/>
        <v>1/2002</v>
      </c>
      <c r="K112" s="1" t="str">
        <f t="shared" si="122"/>
        <v>2/2002</v>
      </c>
      <c r="L112" s="1" t="str">
        <f t="shared" si="122"/>
        <v>1/2003</v>
      </c>
      <c r="M112" s="1" t="str">
        <f t="shared" si="122"/>
        <v>2/2003</v>
      </c>
      <c r="N112" s="1" t="str">
        <f t="shared" si="122"/>
        <v>1/2004</v>
      </c>
      <c r="O112" s="1" t="str">
        <f t="shared" si="122"/>
        <v>2/2004</v>
      </c>
      <c r="P112" s="1" t="str">
        <f t="shared" si="122"/>
        <v>1/2005</v>
      </c>
      <c r="Q112" s="1" t="str">
        <f t="shared" si="122"/>
        <v>2/2005</v>
      </c>
      <c r="R112" s="1" t="str">
        <f t="shared" si="122"/>
        <v>1/2006</v>
      </c>
      <c r="S112" s="1" t="str">
        <f t="shared" si="122"/>
        <v>2/2006</v>
      </c>
      <c r="T112" s="1" t="str">
        <f t="shared" si="122"/>
        <v>1/2007</v>
      </c>
      <c r="U112" s="1" t="str">
        <f t="shared" si="122"/>
        <v>2/2007</v>
      </c>
      <c r="V112" s="1" t="str">
        <f t="shared" si="122"/>
        <v>1/2008</v>
      </c>
      <c r="W112" s="1" t="str">
        <f t="shared" si="122"/>
        <v>2/2008</v>
      </c>
      <c r="X112" s="1" t="str">
        <f t="shared" si="122"/>
        <v>1/2009</v>
      </c>
      <c r="Y112" s="1" t="str">
        <f t="shared" si="122"/>
        <v>2/2009</v>
      </c>
      <c r="Z112" s="1" t="str">
        <f t="shared" si="122"/>
        <v>1/2010</v>
      </c>
      <c r="AA112" s="1" t="str">
        <f t="shared" si="122"/>
        <v>2/2010</v>
      </c>
      <c r="AB112" s="1" t="str">
        <f t="shared" si="122"/>
        <v>1/2011</v>
      </c>
      <c r="AC112" s="1" t="str">
        <f t="shared" si="122"/>
        <v>2/2011</v>
      </c>
      <c r="AD112" s="1" t="str">
        <f t="shared" si="122"/>
        <v>1/2012</v>
      </c>
      <c r="AE112" s="1" t="str">
        <f t="shared" si="122"/>
        <v>2/2012</v>
      </c>
      <c r="AF112" s="1" t="str">
        <f t="shared" si="122"/>
        <v>1/2013</v>
      </c>
      <c r="AG112" s="1" t="str">
        <f t="shared" si="122"/>
        <v>2/2013</v>
      </c>
      <c r="AH112" s="1" t="str">
        <f t="shared" si="122"/>
        <v>1/2014</v>
      </c>
      <c r="AI112" s="1" t="str">
        <f t="shared" si="122"/>
        <v>2/2014</v>
      </c>
      <c r="AJ112" s="1" t="str">
        <f t="shared" si="122"/>
        <v>1/2015</v>
      </c>
      <c r="AK112" s="1" t="str">
        <f t="shared" si="122"/>
        <v>2/2015</v>
      </c>
      <c r="AL112" s="1" t="str">
        <f t="shared" si="122"/>
        <v>1/2016</v>
      </c>
      <c r="AM112" s="1" t="str">
        <f t="shared" si="122"/>
        <v>2/2016</v>
      </c>
      <c r="AN112" s="1" t="str">
        <f t="shared" si="122"/>
        <v>1/2017</v>
      </c>
      <c r="AO112" s="1" t="str">
        <f t="shared" si="122"/>
        <v>2/2017</v>
      </c>
      <c r="AP112" s="1" t="str">
        <f t="shared" ref="AP112:AQ112" si="123">AP2</f>
        <v>1/2018</v>
      </c>
      <c r="AQ112" s="1" t="str">
        <f t="shared" si="123"/>
        <v>2/2018</v>
      </c>
      <c r="AR112" s="1" t="str">
        <f t="shared" ref="AR112:AS112" si="124">AR2</f>
        <v>1/2019</v>
      </c>
      <c r="AS112" s="1" t="str">
        <f t="shared" si="124"/>
        <v>2/2019</v>
      </c>
      <c r="AT112" s="1" t="str">
        <f t="shared" ref="AT112:AU112" si="125">AT2</f>
        <v>1/2020</v>
      </c>
      <c r="AU112" s="1" t="str">
        <f t="shared" si="125"/>
        <v>2/2020</v>
      </c>
      <c r="AV112" s="1" t="str">
        <f t="shared" ref="AV112:AW112" si="126">AV2</f>
        <v>1/2021</v>
      </c>
      <c r="AW112" s="1" t="str">
        <f t="shared" si="126"/>
        <v>2/2021</v>
      </c>
      <c r="AX112" s="1" t="str">
        <f t="shared" ref="AX112:AY112" si="127">AX2</f>
        <v>1/2022</v>
      </c>
      <c r="AY112" s="1" t="str">
        <f t="shared" si="127"/>
        <v>2/2022</v>
      </c>
    </row>
    <row r="113" spans="1:51" x14ac:dyDescent="0.2">
      <c r="A113" s="1" t="s">
        <v>28</v>
      </c>
      <c r="B113" s="1">
        <f>'Tabulka 5'!C49</f>
        <v>49724.253523079213</v>
      </c>
      <c r="C113" s="1">
        <f>'Tabulka 5'!D49</f>
        <v>54710.74647692078</v>
      </c>
      <c r="D113" s="1">
        <f>'Tabulka 5'!E49</f>
        <v>56499.941209475495</v>
      </c>
      <c r="E113" s="1">
        <f>'Tabulka 5'!F49</f>
        <v>64809.058790524505</v>
      </c>
      <c r="F113" s="1">
        <f>'Tabulka 5'!G49</f>
        <v>40521.100964375459</v>
      </c>
      <c r="G113" s="1">
        <f>'Tabulka 5'!H49</f>
        <v>44172.899035624541</v>
      </c>
      <c r="H113" s="1">
        <f>'Tabulka 5'!I49</f>
        <v>48766.50811672509</v>
      </c>
      <c r="I113" s="1">
        <f>'Tabulka 5'!J49</f>
        <v>52697.870999999999</v>
      </c>
      <c r="J113" s="1">
        <f>'Tabulka 5'!K49</f>
        <v>40926</v>
      </c>
      <c r="K113" s="1">
        <f>'Tabulka 5'!L49</f>
        <v>47887</v>
      </c>
      <c r="L113" s="1">
        <f>'Tabulka 5'!M49</f>
        <v>41239</v>
      </c>
      <c r="M113" s="1">
        <f>'Tabulka 5'!N49</f>
        <v>48142.440999999999</v>
      </c>
      <c r="N113" s="1">
        <f>'Tabulka 5'!O49</f>
        <v>38646.413</v>
      </c>
      <c r="O113" s="1">
        <f>'Tabulka 5'!P49</f>
        <v>46777.432000000001</v>
      </c>
      <c r="P113" s="1">
        <f>'Tabulka 5'!Q49</f>
        <v>32454</v>
      </c>
      <c r="Q113" s="1">
        <f>'Tabulka 5'!R49</f>
        <v>38289.081848970367</v>
      </c>
      <c r="R113" s="1">
        <f>'Tabulka 5'!S49</f>
        <v>24952</v>
      </c>
      <c r="S113" s="1">
        <f>'Tabulka 5'!T49</f>
        <v>31726</v>
      </c>
      <c r="T113" s="1">
        <f>'Tabulka 5'!U49</f>
        <v>22129</v>
      </c>
      <c r="U113" s="1">
        <f>'Tabulka 5'!V49</f>
        <v>29583</v>
      </c>
      <c r="V113" s="1">
        <f>'Tabulka 5'!W49</f>
        <v>14865.507</v>
      </c>
      <c r="W113" s="1">
        <f>'Tabulka 5'!X49</f>
        <v>23863.492999999999</v>
      </c>
      <c r="X113" s="1">
        <f>'Tabulka 5'!Y49</f>
        <v>20755.826789033457</v>
      </c>
      <c r="Y113" s="1">
        <f>'Tabulka 5'!Z49</f>
        <v>27574</v>
      </c>
      <c r="Z113" s="1">
        <f>'Tabulka 5'!AA49</f>
        <v>18636</v>
      </c>
      <c r="AA113" s="1">
        <f>'Tabulka 5'!AB49</f>
        <v>25221</v>
      </c>
      <c r="AB113" s="1">
        <f>'Tabulka 5'!AC49</f>
        <v>11894</v>
      </c>
      <c r="AC113" s="1">
        <f>'Tabulka 5'!AD49</f>
        <v>16462</v>
      </c>
      <c r="AD113" s="1">
        <f>'Tabulka 5'!AE49</f>
        <v>11886</v>
      </c>
      <c r="AE113" s="1">
        <f>'Tabulka 5'!AF49</f>
        <v>13684</v>
      </c>
      <c r="AF113" s="1">
        <f>'Tabulka 5'!AG49</f>
        <v>9308</v>
      </c>
      <c r="AG113" s="1">
        <f>'Tabulka 5'!AH49</f>
        <v>11841</v>
      </c>
      <c r="AH113" s="1">
        <f>'Tabulka 5'!AI49</f>
        <v>11516</v>
      </c>
      <c r="AI113" s="1">
        <f>'Tabulka 5'!AJ49</f>
        <v>16291</v>
      </c>
      <c r="AJ113" s="1">
        <f>'Tabulka 5'!AK49</f>
        <v>13537</v>
      </c>
      <c r="AK113" s="1">
        <f>'Tabulka 5'!AL49</f>
        <v>16872</v>
      </c>
      <c r="AL113" s="1">
        <f>'Tabulka 5'!AM49</f>
        <v>9573</v>
      </c>
      <c r="AM113" s="1">
        <f>'Tabulka 5'!AN49</f>
        <v>20018</v>
      </c>
      <c r="AN113" s="1">
        <f>'Tabulka 5'!AO49</f>
        <v>11972</v>
      </c>
      <c r="AO113" s="1">
        <f>'Tabulka 5'!AP49</f>
        <v>18190</v>
      </c>
      <c r="AP113" s="1">
        <f>'Tabulka 5'!AQ49</f>
        <v>15715.84</v>
      </c>
      <c r="AQ113" s="1">
        <f>'Tabulka 5'!AR49</f>
        <v>16717.126</v>
      </c>
      <c r="AR113" s="1">
        <f>'Tabulka 5'!AS49</f>
        <v>16615.78</v>
      </c>
      <c r="AS113" s="1">
        <f>'Tabulka 5'!AT49</f>
        <v>18050.556</v>
      </c>
      <c r="AT113" s="1">
        <f>'Tabulka 5'!AU49</f>
        <v>15209.806</v>
      </c>
      <c r="AU113" s="1">
        <f>'Tabulka 5'!AW49</f>
        <v>24762.194000000003</v>
      </c>
      <c r="AV113" s="1">
        <f>'Tabulka 5'!AX49</f>
        <v>17949.66</v>
      </c>
      <c r="AW113" s="1">
        <f>'Tabulka 5'!AY49</f>
        <v>18821.944</v>
      </c>
      <c r="AX113" s="1">
        <f>'Tabulka 5'!AZ49</f>
        <v>17632.330000000002</v>
      </c>
      <c r="AY113" s="1">
        <f>'Tabulka 5'!BA49</f>
        <v>20425.008999999998</v>
      </c>
    </row>
    <row r="115" spans="1:51" ht="15.75" x14ac:dyDescent="0.25">
      <c r="A115" s="79" t="s">
        <v>102</v>
      </c>
    </row>
    <row r="116" spans="1:51" x14ac:dyDescent="0.2">
      <c r="B116" s="1" t="str">
        <f t="shared" ref="B116:AO116" si="128">B2</f>
        <v>1/1998</v>
      </c>
      <c r="C116" s="1" t="str">
        <f t="shared" si="128"/>
        <v>2/1998</v>
      </c>
      <c r="D116" s="1" t="str">
        <f t="shared" si="128"/>
        <v>1/1999</v>
      </c>
      <c r="E116" s="1" t="str">
        <f t="shared" si="128"/>
        <v>2/1999</v>
      </c>
      <c r="F116" s="1" t="str">
        <f t="shared" si="128"/>
        <v>1/2000</v>
      </c>
      <c r="G116" s="1" t="str">
        <f t="shared" si="128"/>
        <v>2/2000</v>
      </c>
      <c r="H116" s="1" t="str">
        <f t="shared" si="128"/>
        <v>1/2001</v>
      </c>
      <c r="I116" s="1" t="str">
        <f t="shared" si="128"/>
        <v>2/2001</v>
      </c>
      <c r="J116" s="1" t="str">
        <f t="shared" si="128"/>
        <v>1/2002</v>
      </c>
      <c r="K116" s="1" t="str">
        <f t="shared" si="128"/>
        <v>2/2002</v>
      </c>
      <c r="L116" s="1" t="str">
        <f t="shared" si="128"/>
        <v>1/2003</v>
      </c>
      <c r="M116" s="1" t="str">
        <f t="shared" si="128"/>
        <v>2/2003</v>
      </c>
      <c r="N116" s="1" t="str">
        <f t="shared" si="128"/>
        <v>1/2004</v>
      </c>
      <c r="O116" s="1" t="str">
        <f t="shared" si="128"/>
        <v>2/2004</v>
      </c>
      <c r="P116" s="1" t="str">
        <f t="shared" si="128"/>
        <v>1/2005</v>
      </c>
      <c r="Q116" s="1" t="str">
        <f t="shared" si="128"/>
        <v>2/2005</v>
      </c>
      <c r="R116" s="1" t="str">
        <f t="shared" si="128"/>
        <v>1/2006</v>
      </c>
      <c r="S116" s="1" t="str">
        <f t="shared" si="128"/>
        <v>2/2006</v>
      </c>
      <c r="T116" s="1" t="str">
        <f t="shared" si="128"/>
        <v>1/2007</v>
      </c>
      <c r="U116" s="1" t="str">
        <f t="shared" si="128"/>
        <v>2/2007</v>
      </c>
      <c r="V116" s="1" t="str">
        <f t="shared" si="128"/>
        <v>1/2008</v>
      </c>
      <c r="W116" s="1" t="str">
        <f t="shared" si="128"/>
        <v>2/2008</v>
      </c>
      <c r="X116" s="1" t="str">
        <f t="shared" si="128"/>
        <v>1/2009</v>
      </c>
      <c r="Y116" s="1" t="str">
        <f t="shared" si="128"/>
        <v>2/2009</v>
      </c>
      <c r="Z116" s="1" t="str">
        <f t="shared" si="128"/>
        <v>1/2010</v>
      </c>
      <c r="AA116" s="1" t="str">
        <f t="shared" si="128"/>
        <v>2/2010</v>
      </c>
      <c r="AB116" s="1" t="str">
        <f t="shared" si="128"/>
        <v>1/2011</v>
      </c>
      <c r="AC116" s="1" t="str">
        <f t="shared" si="128"/>
        <v>2/2011</v>
      </c>
      <c r="AD116" s="1" t="str">
        <f t="shared" si="128"/>
        <v>1/2012</v>
      </c>
      <c r="AE116" s="1" t="str">
        <f t="shared" si="128"/>
        <v>2/2012</v>
      </c>
      <c r="AF116" s="1" t="str">
        <f t="shared" si="128"/>
        <v>1/2013</v>
      </c>
      <c r="AG116" s="1" t="str">
        <f t="shared" si="128"/>
        <v>2/2013</v>
      </c>
      <c r="AH116" s="1" t="str">
        <f t="shared" si="128"/>
        <v>1/2014</v>
      </c>
      <c r="AI116" s="1" t="str">
        <f t="shared" si="128"/>
        <v>2/2014</v>
      </c>
      <c r="AJ116" s="1" t="str">
        <f t="shared" si="128"/>
        <v>1/2015</v>
      </c>
      <c r="AK116" s="1" t="str">
        <f t="shared" si="128"/>
        <v>2/2015</v>
      </c>
      <c r="AL116" s="1" t="str">
        <f t="shared" si="128"/>
        <v>1/2016</v>
      </c>
      <c r="AM116" s="1" t="str">
        <f t="shared" si="128"/>
        <v>2/2016</v>
      </c>
      <c r="AN116" s="1" t="str">
        <f t="shared" si="128"/>
        <v>1/2017</v>
      </c>
      <c r="AO116" s="1" t="str">
        <f t="shared" si="128"/>
        <v>2/2017</v>
      </c>
      <c r="AP116" s="1" t="str">
        <f t="shared" ref="AP116:AQ116" si="129">AP2</f>
        <v>1/2018</v>
      </c>
      <c r="AQ116" s="1" t="str">
        <f t="shared" si="129"/>
        <v>2/2018</v>
      </c>
      <c r="AR116" s="1" t="str">
        <f t="shared" ref="AR116:AS116" si="130">AR2</f>
        <v>1/2019</v>
      </c>
      <c r="AS116" s="1" t="str">
        <f t="shared" si="130"/>
        <v>2/2019</v>
      </c>
      <c r="AT116" s="1" t="str">
        <f t="shared" ref="AT116:AU116" si="131">AT2</f>
        <v>1/2020</v>
      </c>
      <c r="AU116" s="1" t="str">
        <f t="shared" si="131"/>
        <v>2/2020</v>
      </c>
      <c r="AV116" s="1" t="str">
        <f t="shared" ref="AV116:AW116" si="132">AV2</f>
        <v>1/2021</v>
      </c>
      <c r="AW116" s="1" t="str">
        <f t="shared" si="132"/>
        <v>2/2021</v>
      </c>
      <c r="AX116" s="1" t="str">
        <f t="shared" ref="AX116:AY116" si="133">AX2</f>
        <v>1/2022</v>
      </c>
      <c r="AY116" s="1" t="str">
        <f t="shared" si="133"/>
        <v>2/2022</v>
      </c>
    </row>
    <row r="117" spans="1:51" x14ac:dyDescent="0.2">
      <c r="A117" s="1" t="s">
        <v>29</v>
      </c>
      <c r="B117" s="1">
        <f>'Tabulka 5'!C51</f>
        <v>688760.01712793263</v>
      </c>
      <c r="C117" s="1">
        <f>'Tabulka 5'!D51</f>
        <v>719496.92847185628</v>
      </c>
      <c r="D117" s="1">
        <f>'Tabulka 5'!E51</f>
        <v>657840.82722359465</v>
      </c>
      <c r="E117" s="1">
        <f>'Tabulka 5'!F51</f>
        <v>429661.17277640535</v>
      </c>
      <c r="F117" s="1">
        <f>'Tabulka 5'!G51</f>
        <v>546087.94347737951</v>
      </c>
      <c r="G117" s="1">
        <f>'Tabulka 5'!H51</f>
        <v>562028.05652262049</v>
      </c>
      <c r="H117" s="1">
        <f>'Tabulka 5'!I51</f>
        <v>589251.45229990094</v>
      </c>
      <c r="I117" s="1">
        <f>'Tabulka 5'!J51</f>
        <v>584991.28899999999</v>
      </c>
      <c r="J117" s="1">
        <f>'Tabulka 5'!K51</f>
        <v>606497</v>
      </c>
      <c r="K117" s="1">
        <f>'Tabulka 5'!L51</f>
        <v>621398</v>
      </c>
      <c r="L117" s="1">
        <f>'Tabulka 5'!M51</f>
        <v>646316</v>
      </c>
      <c r="M117" s="1">
        <f>'Tabulka 5'!N51</f>
        <v>637148.13201000006</v>
      </c>
      <c r="N117" s="1">
        <f>'Tabulka 5'!O51</f>
        <v>652400.03021999996</v>
      </c>
      <c r="O117" s="1">
        <f>'Tabulka 5'!P51</f>
        <v>646292.26832000003</v>
      </c>
      <c r="P117" s="1">
        <f>'Tabulka 5'!Q51</f>
        <v>652030</v>
      </c>
      <c r="Q117" s="1">
        <f>'Tabulka 5'!R51</f>
        <v>620936.91935999994</v>
      </c>
      <c r="R117" s="1">
        <f>'Tabulka 5'!S51</f>
        <v>631555</v>
      </c>
      <c r="S117" s="1">
        <f>'Tabulka 5'!T51</f>
        <v>596217</v>
      </c>
      <c r="T117" s="1">
        <f>'Tabulka 5'!U51</f>
        <v>624186</v>
      </c>
      <c r="U117" s="1">
        <f>'Tabulka 5'!V51</f>
        <v>646645</v>
      </c>
      <c r="V117" s="1">
        <f>'Tabulka 5'!W51</f>
        <v>743418.12954999995</v>
      </c>
      <c r="W117" s="1">
        <f>'Tabulka 5'!X51</f>
        <v>734809.87045000005</v>
      </c>
      <c r="X117" s="1">
        <f>'Tabulka 5'!Y51</f>
        <v>743053</v>
      </c>
      <c r="Y117" s="1">
        <f>'Tabulka 5'!Z51</f>
        <v>711641</v>
      </c>
      <c r="Z117" s="1">
        <f>'Tabulka 5'!AA51</f>
        <v>747131</v>
      </c>
      <c r="AA117" s="1">
        <f>'Tabulka 5'!AB51</f>
        <v>713784</v>
      </c>
      <c r="AB117" s="1">
        <f>'Tabulka 5'!AC51</f>
        <v>700318</v>
      </c>
      <c r="AC117" s="1">
        <f>'Tabulka 5'!AD51</f>
        <v>712877</v>
      </c>
      <c r="AD117" s="1">
        <f>'Tabulka 5'!AE51</f>
        <v>684822</v>
      </c>
      <c r="AE117" s="1">
        <f>'Tabulka 5'!AF51</f>
        <v>650844</v>
      </c>
      <c r="AF117" s="1">
        <f>'Tabulka 5'!AG51</f>
        <v>727398</v>
      </c>
      <c r="AG117" s="1">
        <f>'Tabulka 5'!AH51</f>
        <v>769389</v>
      </c>
      <c r="AH117" s="1">
        <f>'Tabulka 5'!AI51</f>
        <v>725395</v>
      </c>
      <c r="AI117" s="1">
        <f>'Tabulka 5'!AJ51</f>
        <v>781835</v>
      </c>
      <c r="AJ117" s="1">
        <f>'Tabulka 5'!AK51</f>
        <v>736272</v>
      </c>
      <c r="AK117" s="1">
        <f>'Tabulka 5'!AL51</f>
        <v>805599</v>
      </c>
      <c r="AL117" s="1">
        <f>'Tabulka 5'!AM51</f>
        <v>740296</v>
      </c>
      <c r="AM117" s="1">
        <f>'Tabulka 5'!AN51</f>
        <v>805540</v>
      </c>
      <c r="AN117" s="1">
        <f>'Tabulka 5'!AO51</f>
        <v>754869</v>
      </c>
      <c r="AO117" s="1">
        <f>'Tabulka 5'!AP51</f>
        <v>781815</v>
      </c>
      <c r="AP117" s="1">
        <f>'Tabulka 5'!AQ51</f>
        <v>758456.26260000002</v>
      </c>
      <c r="AQ117" s="1">
        <f>'Tabulka 5'!AR51</f>
        <v>823516.78842999996</v>
      </c>
      <c r="AR117" s="1">
        <f>'Tabulka 5'!AS51</f>
        <v>838667.32000000007</v>
      </c>
      <c r="AS117" s="1">
        <f>'Tabulka 5'!AT51</f>
        <v>859575.55914000003</v>
      </c>
      <c r="AT117" s="1">
        <f>'Tabulka 5'!AU51</f>
        <v>852916.87</v>
      </c>
      <c r="AU117" s="1">
        <f>'Tabulka 5'!AW51</f>
        <v>1330652.1299999999</v>
      </c>
      <c r="AV117" s="1">
        <f>'Tabulka 5'!AX51</f>
        <v>906676.50434999994</v>
      </c>
      <c r="AW117" s="1">
        <f>'Tabulka 5'!AY51</f>
        <v>1054667.42876</v>
      </c>
      <c r="AX117" s="1">
        <f>'Tabulka 5'!AZ51</f>
        <v>1111266.3899999999</v>
      </c>
      <c r="AY117" s="1">
        <f>'Tabulka 5'!BA51</f>
        <v>1107928.4064799999</v>
      </c>
    </row>
    <row r="119" spans="1:51" ht="15.75" x14ac:dyDescent="0.25">
      <c r="A119" s="79" t="s">
        <v>103</v>
      </c>
    </row>
    <row r="120" spans="1:51" x14ac:dyDescent="0.2">
      <c r="B120" s="1" t="str">
        <f t="shared" ref="B120:AO120" si="134">B2</f>
        <v>1/1998</v>
      </c>
      <c r="C120" s="1" t="str">
        <f t="shared" si="134"/>
        <v>2/1998</v>
      </c>
      <c r="D120" s="1" t="str">
        <f t="shared" si="134"/>
        <v>1/1999</v>
      </c>
      <c r="E120" s="1" t="str">
        <f t="shared" si="134"/>
        <v>2/1999</v>
      </c>
      <c r="F120" s="1" t="str">
        <f t="shared" si="134"/>
        <v>1/2000</v>
      </c>
      <c r="G120" s="1" t="str">
        <f t="shared" si="134"/>
        <v>2/2000</v>
      </c>
      <c r="H120" s="1" t="str">
        <f t="shared" si="134"/>
        <v>1/2001</v>
      </c>
      <c r="I120" s="1" t="str">
        <f t="shared" si="134"/>
        <v>2/2001</v>
      </c>
      <c r="J120" s="1" t="str">
        <f t="shared" si="134"/>
        <v>1/2002</v>
      </c>
      <c r="K120" s="1" t="str">
        <f t="shared" si="134"/>
        <v>2/2002</v>
      </c>
      <c r="L120" s="1" t="str">
        <f t="shared" si="134"/>
        <v>1/2003</v>
      </c>
      <c r="M120" s="1" t="str">
        <f t="shared" si="134"/>
        <v>2/2003</v>
      </c>
      <c r="N120" s="1" t="str">
        <f t="shared" si="134"/>
        <v>1/2004</v>
      </c>
      <c r="O120" s="1" t="str">
        <f t="shared" si="134"/>
        <v>2/2004</v>
      </c>
      <c r="P120" s="1" t="str">
        <f t="shared" si="134"/>
        <v>1/2005</v>
      </c>
      <c r="Q120" s="1" t="str">
        <f t="shared" si="134"/>
        <v>2/2005</v>
      </c>
      <c r="R120" s="1" t="str">
        <f t="shared" si="134"/>
        <v>1/2006</v>
      </c>
      <c r="S120" s="1" t="str">
        <f t="shared" si="134"/>
        <v>2/2006</v>
      </c>
      <c r="T120" s="1" t="str">
        <f t="shared" si="134"/>
        <v>1/2007</v>
      </c>
      <c r="U120" s="1" t="str">
        <f t="shared" si="134"/>
        <v>2/2007</v>
      </c>
      <c r="V120" s="1" t="str">
        <f t="shared" si="134"/>
        <v>1/2008</v>
      </c>
      <c r="W120" s="1" t="str">
        <f t="shared" si="134"/>
        <v>2/2008</v>
      </c>
      <c r="X120" s="1" t="str">
        <f t="shared" si="134"/>
        <v>1/2009</v>
      </c>
      <c r="Y120" s="1" t="str">
        <f t="shared" si="134"/>
        <v>2/2009</v>
      </c>
      <c r="Z120" s="1" t="str">
        <f t="shared" si="134"/>
        <v>1/2010</v>
      </c>
      <c r="AA120" s="1" t="str">
        <f t="shared" si="134"/>
        <v>2/2010</v>
      </c>
      <c r="AB120" s="1" t="str">
        <f t="shared" si="134"/>
        <v>1/2011</v>
      </c>
      <c r="AC120" s="1" t="str">
        <f t="shared" si="134"/>
        <v>2/2011</v>
      </c>
      <c r="AD120" s="1" t="str">
        <f t="shared" si="134"/>
        <v>1/2012</v>
      </c>
      <c r="AE120" s="1" t="str">
        <f t="shared" si="134"/>
        <v>2/2012</v>
      </c>
      <c r="AF120" s="1" t="str">
        <f t="shared" si="134"/>
        <v>1/2013</v>
      </c>
      <c r="AG120" s="1" t="str">
        <f t="shared" si="134"/>
        <v>2/2013</v>
      </c>
      <c r="AH120" s="1" t="str">
        <f t="shared" si="134"/>
        <v>1/2014</v>
      </c>
      <c r="AI120" s="1" t="str">
        <f t="shared" si="134"/>
        <v>2/2014</v>
      </c>
      <c r="AJ120" s="1" t="str">
        <f t="shared" si="134"/>
        <v>1/2015</v>
      </c>
      <c r="AK120" s="1" t="str">
        <f t="shared" si="134"/>
        <v>2/2015</v>
      </c>
      <c r="AL120" s="1" t="str">
        <f t="shared" si="134"/>
        <v>1/2016</v>
      </c>
      <c r="AM120" s="1" t="str">
        <f t="shared" si="134"/>
        <v>2/2016</v>
      </c>
      <c r="AN120" s="1" t="str">
        <f t="shared" si="134"/>
        <v>1/2017</v>
      </c>
      <c r="AO120" s="1" t="str">
        <f t="shared" si="134"/>
        <v>2/2017</v>
      </c>
      <c r="AP120" s="1" t="str">
        <f t="shared" ref="AP120:AQ120" si="135">AP2</f>
        <v>1/2018</v>
      </c>
      <c r="AQ120" s="1" t="str">
        <f t="shared" si="135"/>
        <v>2/2018</v>
      </c>
      <c r="AR120" s="1" t="str">
        <f t="shared" ref="AR120:AS120" si="136">AR2</f>
        <v>1/2019</v>
      </c>
      <c r="AS120" s="1" t="str">
        <f t="shared" si="136"/>
        <v>2/2019</v>
      </c>
      <c r="AT120" s="1" t="str">
        <f t="shared" ref="AT120:AU120" si="137">AT2</f>
        <v>1/2020</v>
      </c>
      <c r="AU120" s="1" t="str">
        <f t="shared" si="137"/>
        <v>2/2020</v>
      </c>
      <c r="AV120" s="1" t="str">
        <f t="shared" ref="AV120:AW120" si="138">AV2</f>
        <v>1/2021</v>
      </c>
      <c r="AW120" s="1" t="str">
        <f t="shared" si="138"/>
        <v>2/2021</v>
      </c>
      <c r="AX120" s="1" t="str">
        <f t="shared" ref="AX120:AY120" si="139">AX2</f>
        <v>1/2022</v>
      </c>
      <c r="AY120" s="1" t="str">
        <f t="shared" si="139"/>
        <v>2/2022</v>
      </c>
    </row>
    <row r="121" spans="1:51" x14ac:dyDescent="0.2">
      <c r="A121" s="1" t="s">
        <v>30</v>
      </c>
      <c r="B121" s="1">
        <f>'Tabulka 5'!C52</f>
        <v>66476.928900871484</v>
      </c>
      <c r="C121" s="1">
        <f>'Tabulka 5'!D52</f>
        <v>96320.045460255249</v>
      </c>
      <c r="D121" s="1">
        <f>'Tabulka 5'!E52</f>
        <v>222731.2769997257</v>
      </c>
      <c r="E121" s="1">
        <f>'Tabulka 5'!F52</f>
        <v>462318.72300027427</v>
      </c>
      <c r="F121" s="1">
        <f>'Tabulka 5'!G52</f>
        <v>329770.66309463547</v>
      </c>
      <c r="G121" s="1">
        <f>'Tabulka 5'!H52</f>
        <v>343088.89690536453</v>
      </c>
      <c r="H121" s="1">
        <f>'Tabulka 5'!I52</f>
        <v>337057.23506919673</v>
      </c>
      <c r="I121" s="1">
        <f>'Tabulka 5'!J52</f>
        <v>388890</v>
      </c>
      <c r="J121" s="1">
        <f>'Tabulka 5'!K52</f>
        <v>384782</v>
      </c>
      <c r="K121" s="1">
        <f>'Tabulka 5'!L52</f>
        <v>427616</v>
      </c>
      <c r="L121" s="1">
        <f>'Tabulka 5'!M52</f>
        <v>437820</v>
      </c>
      <c r="M121" s="1">
        <f>'Tabulka 5'!N52</f>
        <v>249320.64491</v>
      </c>
      <c r="N121" s="1">
        <f>'Tabulka 5'!O52</f>
        <v>433821.28258000006</v>
      </c>
      <c r="O121" s="1">
        <f>'Tabulka 5'!P52</f>
        <v>484347.37572999997</v>
      </c>
      <c r="P121" s="1">
        <f>'Tabulka 5'!Q52</f>
        <v>491066</v>
      </c>
      <c r="Q121" s="1">
        <f>'Tabulka 5'!R52</f>
        <v>417330.15726000001</v>
      </c>
      <c r="R121" s="1">
        <f>'Tabulka 5'!S52</f>
        <v>560844</v>
      </c>
      <c r="S121" s="1">
        <f>'Tabulka 5'!T52</f>
        <v>562996</v>
      </c>
      <c r="T121" s="1">
        <f>'Tabulka 5'!U52</f>
        <v>560876</v>
      </c>
      <c r="U121" s="1">
        <f>'Tabulka 5'!V52</f>
        <v>870639</v>
      </c>
      <c r="V121" s="1">
        <f>'Tabulka 5'!W52</f>
        <v>697531.95472000004</v>
      </c>
      <c r="W121" s="1">
        <f>'Tabulka 5'!X52</f>
        <v>725754.04527999996</v>
      </c>
      <c r="X121" s="1">
        <f>'Tabulka 5'!Y52</f>
        <v>771449</v>
      </c>
      <c r="Y121" s="1">
        <f>'Tabulka 5'!Z52</f>
        <v>801781</v>
      </c>
      <c r="Z121" s="1">
        <f>'Tabulka 5'!AA52</f>
        <v>844255</v>
      </c>
      <c r="AA121" s="1">
        <f>'Tabulka 5'!AB52</f>
        <v>870516</v>
      </c>
      <c r="AB121" s="1">
        <f>'Tabulka 5'!AC52</f>
        <v>869587</v>
      </c>
      <c r="AC121" s="1">
        <f>'Tabulka 5'!AD52</f>
        <v>916761</v>
      </c>
      <c r="AD121" s="1">
        <f>'Tabulka 5'!AE52</f>
        <v>993581</v>
      </c>
      <c r="AE121" s="1">
        <f>'Tabulka 5'!AF52</f>
        <v>1026361</v>
      </c>
      <c r="AF121" s="1">
        <f>'Tabulka 5'!AG52</f>
        <v>1055798</v>
      </c>
      <c r="AG121" s="1">
        <f>'Tabulka 5'!AH52</f>
        <v>1093018</v>
      </c>
      <c r="AH121" s="1">
        <f>'Tabulka 5'!AI52</f>
        <v>1096258</v>
      </c>
      <c r="AI121" s="1">
        <f>'Tabulka 5'!AJ52</f>
        <v>1171314</v>
      </c>
      <c r="AJ121" s="1">
        <f>'Tabulka 5'!AK52</f>
        <v>1201135</v>
      </c>
      <c r="AK121" s="1">
        <f>'Tabulka 5'!AL52</f>
        <v>1267572</v>
      </c>
      <c r="AL121" s="1">
        <f>'Tabulka 5'!AM52</f>
        <v>1277235</v>
      </c>
      <c r="AM121" s="1">
        <f>'Tabulka 5'!AN52</f>
        <v>1321584</v>
      </c>
      <c r="AN121" s="1">
        <f>'Tabulka 5'!AO52</f>
        <v>1345611</v>
      </c>
      <c r="AO121" s="1">
        <f>'Tabulka 5'!AP52</f>
        <v>1336186</v>
      </c>
      <c r="AP121" s="1">
        <f>'Tabulka 5'!AQ52</f>
        <v>1397878.95413</v>
      </c>
      <c r="AQ121" s="1">
        <f>'Tabulka 5'!AR52</f>
        <v>1408323.3642899999</v>
      </c>
      <c r="AR121" s="1">
        <f>'Tabulka 5'!AS52</f>
        <v>1478126.4958500001</v>
      </c>
      <c r="AS121" s="1">
        <f>'Tabulka 5'!AT52</f>
        <v>1502679.8277099999</v>
      </c>
      <c r="AT121" s="1">
        <f>'Tabulka 5'!AU52</f>
        <v>1552472.47</v>
      </c>
      <c r="AU121" s="1">
        <f>'Tabulka 5'!AW52</f>
        <v>2053492.5300000003</v>
      </c>
      <c r="AV121" s="1">
        <f>'Tabulka 5'!AX52</f>
        <v>2536741.3136</v>
      </c>
      <c r="AW121" s="1">
        <f>'Tabulka 5'!AY52</f>
        <v>2010444.6910999999</v>
      </c>
      <c r="AX121" s="1">
        <f>'Tabulka 5'!AZ52</f>
        <v>1958104.03</v>
      </c>
      <c r="AY121" s="1">
        <f>'Tabulka 5'!BA52</f>
        <v>2109852.28572</v>
      </c>
    </row>
    <row r="123" spans="1:51" ht="15.75" x14ac:dyDescent="0.25">
      <c r="A123" s="79" t="s">
        <v>104</v>
      </c>
    </row>
    <row r="124" spans="1:51" x14ac:dyDescent="0.2">
      <c r="B124" s="1" t="str">
        <f t="shared" ref="B124:AO124" si="140">B2</f>
        <v>1/1998</v>
      </c>
      <c r="C124" s="1" t="str">
        <f t="shared" si="140"/>
        <v>2/1998</v>
      </c>
      <c r="D124" s="1" t="str">
        <f t="shared" si="140"/>
        <v>1/1999</v>
      </c>
      <c r="E124" s="1" t="str">
        <f t="shared" si="140"/>
        <v>2/1999</v>
      </c>
      <c r="F124" s="1" t="str">
        <f t="shared" si="140"/>
        <v>1/2000</v>
      </c>
      <c r="G124" s="1" t="str">
        <f t="shared" si="140"/>
        <v>2/2000</v>
      </c>
      <c r="H124" s="1" t="str">
        <f t="shared" si="140"/>
        <v>1/2001</v>
      </c>
      <c r="I124" s="1" t="str">
        <f t="shared" si="140"/>
        <v>2/2001</v>
      </c>
      <c r="J124" s="1" t="str">
        <f t="shared" si="140"/>
        <v>1/2002</v>
      </c>
      <c r="K124" s="1" t="str">
        <f t="shared" si="140"/>
        <v>2/2002</v>
      </c>
      <c r="L124" s="1" t="str">
        <f t="shared" si="140"/>
        <v>1/2003</v>
      </c>
      <c r="M124" s="1" t="str">
        <f t="shared" si="140"/>
        <v>2/2003</v>
      </c>
      <c r="N124" s="1" t="str">
        <f t="shared" si="140"/>
        <v>1/2004</v>
      </c>
      <c r="O124" s="1" t="str">
        <f t="shared" si="140"/>
        <v>2/2004</v>
      </c>
      <c r="P124" s="1" t="str">
        <f t="shared" si="140"/>
        <v>1/2005</v>
      </c>
      <c r="Q124" s="1" t="str">
        <f t="shared" si="140"/>
        <v>2/2005</v>
      </c>
      <c r="R124" s="1" t="str">
        <f t="shared" si="140"/>
        <v>1/2006</v>
      </c>
      <c r="S124" s="1" t="str">
        <f t="shared" si="140"/>
        <v>2/2006</v>
      </c>
      <c r="T124" s="1" t="str">
        <f t="shared" si="140"/>
        <v>1/2007</v>
      </c>
      <c r="U124" s="1" t="str">
        <f t="shared" si="140"/>
        <v>2/2007</v>
      </c>
      <c r="V124" s="1" t="str">
        <f t="shared" si="140"/>
        <v>1/2008</v>
      </c>
      <c r="W124" s="1" t="str">
        <f t="shared" si="140"/>
        <v>2/2008</v>
      </c>
      <c r="X124" s="1" t="str">
        <f t="shared" si="140"/>
        <v>1/2009</v>
      </c>
      <c r="Y124" s="1" t="str">
        <f t="shared" si="140"/>
        <v>2/2009</v>
      </c>
      <c r="Z124" s="1" t="str">
        <f t="shared" si="140"/>
        <v>1/2010</v>
      </c>
      <c r="AA124" s="1" t="str">
        <f t="shared" si="140"/>
        <v>2/2010</v>
      </c>
      <c r="AB124" s="1" t="str">
        <f t="shared" si="140"/>
        <v>1/2011</v>
      </c>
      <c r="AC124" s="1" t="str">
        <f t="shared" si="140"/>
        <v>2/2011</v>
      </c>
      <c r="AD124" s="1" t="str">
        <f t="shared" si="140"/>
        <v>1/2012</v>
      </c>
      <c r="AE124" s="1" t="str">
        <f t="shared" si="140"/>
        <v>2/2012</v>
      </c>
      <c r="AF124" s="1" t="str">
        <f t="shared" si="140"/>
        <v>1/2013</v>
      </c>
      <c r="AG124" s="1" t="str">
        <f t="shared" si="140"/>
        <v>2/2013</v>
      </c>
      <c r="AH124" s="1" t="str">
        <f t="shared" si="140"/>
        <v>1/2014</v>
      </c>
      <c r="AI124" s="1" t="str">
        <f t="shared" si="140"/>
        <v>2/2014</v>
      </c>
      <c r="AJ124" s="1" t="str">
        <f t="shared" si="140"/>
        <v>1/2015</v>
      </c>
      <c r="AK124" s="1" t="str">
        <f t="shared" si="140"/>
        <v>2/2015</v>
      </c>
      <c r="AL124" s="1" t="str">
        <f t="shared" si="140"/>
        <v>1/2016</v>
      </c>
      <c r="AM124" s="1" t="str">
        <f t="shared" si="140"/>
        <v>2/2016</v>
      </c>
      <c r="AN124" s="1" t="str">
        <f t="shared" si="140"/>
        <v>1/2017</v>
      </c>
      <c r="AO124" s="1" t="str">
        <f t="shared" si="140"/>
        <v>2/2017</v>
      </c>
      <c r="AP124" s="1" t="str">
        <f t="shared" ref="AP124:AQ124" si="141">AP2</f>
        <v>1/2018</v>
      </c>
      <c r="AQ124" s="1" t="str">
        <f t="shared" si="141"/>
        <v>2/2018</v>
      </c>
      <c r="AR124" s="1" t="str">
        <f t="shared" ref="AR124:AS124" si="142">AR2</f>
        <v>1/2019</v>
      </c>
      <c r="AS124" s="1" t="str">
        <f t="shared" si="142"/>
        <v>2/2019</v>
      </c>
      <c r="AT124" s="1" t="str">
        <f t="shared" ref="AT124:AU124" si="143">AT2</f>
        <v>1/2020</v>
      </c>
      <c r="AU124" s="1" t="str">
        <f t="shared" si="143"/>
        <v>2/2020</v>
      </c>
      <c r="AV124" s="1" t="str">
        <f t="shared" ref="AV124:AW124" si="144">AV2</f>
        <v>1/2021</v>
      </c>
      <c r="AW124" s="1" t="str">
        <f t="shared" si="144"/>
        <v>2/2021</v>
      </c>
      <c r="AX124" s="1" t="str">
        <f t="shared" ref="AX124:AY124" si="145">AX2</f>
        <v>1/2022</v>
      </c>
      <c r="AY124" s="1" t="str">
        <f t="shared" si="145"/>
        <v>2/2022</v>
      </c>
    </row>
    <row r="125" spans="1:51" x14ac:dyDescent="0.2">
      <c r="A125" s="1" t="s">
        <v>26</v>
      </c>
      <c r="B125" s="1">
        <f>'Tabulka 5'!C35</f>
        <v>22612053.945316073</v>
      </c>
      <c r="C125" s="1">
        <f>'Tabulka 5'!D35</f>
        <v>22324147.54469518</v>
      </c>
      <c r="D125" s="1">
        <f>'Tabulka 5'!E35</f>
        <v>23498902.429294124</v>
      </c>
      <c r="E125" s="1">
        <f>'Tabulka 5'!F35</f>
        <v>23480117.570705876</v>
      </c>
      <c r="F125" s="1">
        <f>'Tabulka 5'!G35</f>
        <v>23931635.368103679</v>
      </c>
      <c r="G125" s="1">
        <f>'Tabulka 5'!H35</f>
        <v>23552446.931896321</v>
      </c>
      <c r="H125" s="1">
        <f>'Tabulka 5'!I35</f>
        <v>24714687.99683509</v>
      </c>
      <c r="I125" s="1">
        <f>'Tabulka 5'!J35</f>
        <v>28643096.708000001</v>
      </c>
      <c r="J125" s="1">
        <f>'Tabulka 5'!K35</f>
        <v>29843588</v>
      </c>
      <c r="K125" s="1">
        <f>'Tabulka 5'!L35</f>
        <v>29296127</v>
      </c>
      <c r="L125" s="1">
        <f>'Tabulka 5'!M35</f>
        <v>31009529</v>
      </c>
      <c r="M125" s="1">
        <f>'Tabulka 5'!N35</f>
        <v>29183260.099380001</v>
      </c>
      <c r="N125" s="1">
        <f>'Tabulka 5'!O35</f>
        <v>32007329.1074</v>
      </c>
      <c r="O125" s="1">
        <f>'Tabulka 5'!P35</f>
        <v>32198891</v>
      </c>
      <c r="P125" s="1">
        <f>'Tabulka 5'!Q35</f>
        <v>33822355</v>
      </c>
      <c r="Q125" s="1">
        <f>'Tabulka 5'!R35</f>
        <v>34026417.793760002</v>
      </c>
      <c r="R125" s="1">
        <f>'Tabulka 5'!S35</f>
        <v>37200339</v>
      </c>
      <c r="S125" s="1">
        <f>'Tabulka 5'!T35</f>
        <v>37224064</v>
      </c>
      <c r="T125" s="1">
        <f>'Tabulka 5'!U35</f>
        <v>40563572</v>
      </c>
      <c r="U125" s="1">
        <f>'Tabulka 5'!V35</f>
        <v>41353196</v>
      </c>
      <c r="V125" s="1">
        <f>'Tabulka 5'!W35</f>
        <v>42430605.257160001</v>
      </c>
      <c r="W125" s="1">
        <f>'Tabulka 5'!X35</f>
        <v>46963746.742839999</v>
      </c>
      <c r="X125" s="1">
        <f>'Tabulka 5'!Y35</f>
        <v>46516575.120075382</v>
      </c>
      <c r="Y125" s="1">
        <f>'Tabulka 5'!Z35</f>
        <v>49514710</v>
      </c>
      <c r="Z125" s="1">
        <f>'Tabulka 5'!AA35</f>
        <v>49579307</v>
      </c>
      <c r="AA125" s="1">
        <f>'Tabulka 5'!AB35</f>
        <v>53513867</v>
      </c>
      <c r="AB125" s="1">
        <f>'Tabulka 5'!AC35</f>
        <v>50830634</v>
      </c>
      <c r="AC125" s="1">
        <f>'Tabulka 5'!AD35</f>
        <v>53140892</v>
      </c>
      <c r="AD125" s="1">
        <f>'Tabulka 5'!AE35</f>
        <v>51201166</v>
      </c>
      <c r="AE125" s="1">
        <f>'Tabulka 5'!AF35</f>
        <v>53472635</v>
      </c>
      <c r="AF125" s="1">
        <f>'Tabulka 5'!AG35</f>
        <v>50230974</v>
      </c>
      <c r="AG125" s="1">
        <f>'Tabulka 5'!AH35</f>
        <v>53766872</v>
      </c>
      <c r="AH125" s="1">
        <f>'Tabulka 5'!AI35</f>
        <v>54306637</v>
      </c>
      <c r="AI125" s="1">
        <f>'Tabulka 5'!AJ35</f>
        <v>57673803</v>
      </c>
      <c r="AJ125" s="1">
        <f>'Tabulka 5'!AK35</f>
        <v>56883064</v>
      </c>
      <c r="AK125" s="1">
        <f>'Tabulka 5'!AL35</f>
        <v>59597039.000000007</v>
      </c>
      <c r="AL125" s="1">
        <f>'Tabulka 5'!AM35</f>
        <v>59190759</v>
      </c>
      <c r="AM125" s="1">
        <f>'Tabulka 5'!AN35</f>
        <v>62256486</v>
      </c>
      <c r="AN125" s="1">
        <f>'Tabulka 5'!AO35</f>
        <v>63721989</v>
      </c>
      <c r="AO125" s="1">
        <f>'Tabulka 5'!AP35</f>
        <v>66410452.000000007</v>
      </c>
      <c r="AP125" s="1">
        <f>'Tabulka 5'!AQ35</f>
        <v>69487350.593999982</v>
      </c>
      <c r="AQ125" s="1">
        <f>'Tabulka 5'!AR35</f>
        <v>72230913.248710006</v>
      </c>
      <c r="AR125" s="1">
        <f>'Tabulka 5'!AS35</f>
        <v>75492514.51214999</v>
      </c>
      <c r="AS125" s="1">
        <f>'Tabulka 5'!AT35</f>
        <v>79485458.054378241</v>
      </c>
      <c r="AT125" s="1">
        <f>'Tabulka 5'!AU35</f>
        <v>82905611.079065248</v>
      </c>
      <c r="AU125" s="1">
        <f>'Tabulka 5'!AW35</f>
        <v>97335774.920934737</v>
      </c>
      <c r="AV125" s="1">
        <f>'Tabulka 5'!AX35</f>
        <v>87061768.942660004</v>
      </c>
      <c r="AW125" s="1">
        <f>'Tabulka 5'!AY35</f>
        <v>124034344.57316999</v>
      </c>
      <c r="AX125" s="1">
        <f>'Tabulka 5'!AZ35</f>
        <v>101599621.08</v>
      </c>
      <c r="AY125" s="1">
        <f>'Tabulka 5'!BA35</f>
        <v>119542651.12826002</v>
      </c>
    </row>
    <row r="127" spans="1:51" ht="15.75" x14ac:dyDescent="0.25">
      <c r="A127" s="79" t="s">
        <v>105</v>
      </c>
    </row>
    <row r="128" spans="1:51" x14ac:dyDescent="0.2">
      <c r="B128" s="1" t="str">
        <f t="shared" ref="B128:AO128" si="146">B2</f>
        <v>1/1998</v>
      </c>
      <c r="C128" s="1" t="str">
        <f t="shared" si="146"/>
        <v>2/1998</v>
      </c>
      <c r="D128" s="1" t="str">
        <f t="shared" si="146"/>
        <v>1/1999</v>
      </c>
      <c r="E128" s="1" t="str">
        <f t="shared" si="146"/>
        <v>2/1999</v>
      </c>
      <c r="F128" s="1" t="str">
        <f t="shared" si="146"/>
        <v>1/2000</v>
      </c>
      <c r="G128" s="1" t="str">
        <f t="shared" si="146"/>
        <v>2/2000</v>
      </c>
      <c r="H128" s="1" t="str">
        <f t="shared" si="146"/>
        <v>1/2001</v>
      </c>
      <c r="I128" s="1" t="str">
        <f t="shared" si="146"/>
        <v>2/2001</v>
      </c>
      <c r="J128" s="1" t="str">
        <f t="shared" si="146"/>
        <v>1/2002</v>
      </c>
      <c r="K128" s="1" t="str">
        <f t="shared" si="146"/>
        <v>2/2002</v>
      </c>
      <c r="L128" s="1" t="str">
        <f t="shared" si="146"/>
        <v>1/2003</v>
      </c>
      <c r="M128" s="1" t="str">
        <f t="shared" si="146"/>
        <v>2/2003</v>
      </c>
      <c r="N128" s="1" t="str">
        <f t="shared" si="146"/>
        <v>1/2004</v>
      </c>
      <c r="O128" s="1" t="str">
        <f t="shared" si="146"/>
        <v>2/2004</v>
      </c>
      <c r="P128" s="1" t="str">
        <f t="shared" si="146"/>
        <v>1/2005</v>
      </c>
      <c r="Q128" s="1" t="str">
        <f t="shared" si="146"/>
        <v>2/2005</v>
      </c>
      <c r="R128" s="1" t="str">
        <f t="shared" si="146"/>
        <v>1/2006</v>
      </c>
      <c r="S128" s="1" t="str">
        <f t="shared" si="146"/>
        <v>2/2006</v>
      </c>
      <c r="T128" s="1" t="str">
        <f t="shared" si="146"/>
        <v>1/2007</v>
      </c>
      <c r="U128" s="1" t="str">
        <f t="shared" si="146"/>
        <v>2/2007</v>
      </c>
      <c r="V128" s="1" t="str">
        <f t="shared" si="146"/>
        <v>1/2008</v>
      </c>
      <c r="W128" s="1" t="str">
        <f t="shared" si="146"/>
        <v>2/2008</v>
      </c>
      <c r="X128" s="1" t="str">
        <f t="shared" si="146"/>
        <v>1/2009</v>
      </c>
      <c r="Y128" s="1" t="str">
        <f t="shared" si="146"/>
        <v>2/2009</v>
      </c>
      <c r="Z128" s="1" t="str">
        <f t="shared" si="146"/>
        <v>1/2010</v>
      </c>
      <c r="AA128" s="1" t="str">
        <f t="shared" si="146"/>
        <v>2/2010</v>
      </c>
      <c r="AB128" s="1" t="str">
        <f t="shared" si="146"/>
        <v>1/2011</v>
      </c>
      <c r="AC128" s="1" t="str">
        <f t="shared" si="146"/>
        <v>2/2011</v>
      </c>
      <c r="AD128" s="1" t="str">
        <f t="shared" si="146"/>
        <v>1/2012</v>
      </c>
      <c r="AE128" s="1" t="str">
        <f t="shared" si="146"/>
        <v>2/2012</v>
      </c>
      <c r="AF128" s="1" t="str">
        <f t="shared" si="146"/>
        <v>1/2013</v>
      </c>
      <c r="AG128" s="1" t="str">
        <f t="shared" si="146"/>
        <v>2/2013</v>
      </c>
      <c r="AH128" s="1" t="str">
        <f t="shared" si="146"/>
        <v>1/2014</v>
      </c>
      <c r="AI128" s="1" t="str">
        <f t="shared" si="146"/>
        <v>2/2014</v>
      </c>
      <c r="AJ128" s="1" t="str">
        <f t="shared" si="146"/>
        <v>1/2015</v>
      </c>
      <c r="AK128" s="1" t="str">
        <f t="shared" si="146"/>
        <v>2/2015</v>
      </c>
      <c r="AL128" s="1" t="str">
        <f t="shared" si="146"/>
        <v>1/2016</v>
      </c>
      <c r="AM128" s="1" t="str">
        <f t="shared" si="146"/>
        <v>2/2016</v>
      </c>
      <c r="AN128" s="1" t="str">
        <f t="shared" si="146"/>
        <v>1/2017</v>
      </c>
      <c r="AO128" s="1" t="str">
        <f t="shared" si="146"/>
        <v>2/2017</v>
      </c>
      <c r="AP128" s="1" t="str">
        <f t="shared" ref="AP128:AQ128" si="147">AP2</f>
        <v>1/2018</v>
      </c>
      <c r="AQ128" s="1" t="str">
        <f t="shared" si="147"/>
        <v>2/2018</v>
      </c>
      <c r="AR128" s="1" t="str">
        <f t="shared" ref="AR128:AS128" si="148">AR2</f>
        <v>1/2019</v>
      </c>
      <c r="AS128" s="1" t="str">
        <f t="shared" si="148"/>
        <v>2/2019</v>
      </c>
      <c r="AT128" s="1" t="str">
        <f t="shared" ref="AT128:AU128" si="149">AT2</f>
        <v>1/2020</v>
      </c>
      <c r="AU128" s="1" t="str">
        <f t="shared" si="149"/>
        <v>2/2020</v>
      </c>
      <c r="AV128" s="1" t="str">
        <f t="shared" ref="AV128:AW128" si="150">AV2</f>
        <v>1/2021</v>
      </c>
      <c r="AW128" s="1" t="str">
        <f t="shared" si="150"/>
        <v>2/2021</v>
      </c>
      <c r="AX128" s="1" t="str">
        <f t="shared" ref="AX128:AY128" si="151">AX2</f>
        <v>1/2022</v>
      </c>
      <c r="AY128" s="1" t="str">
        <f t="shared" si="151"/>
        <v>2/2022</v>
      </c>
    </row>
    <row r="129" spans="1:51" x14ac:dyDescent="0.2">
      <c r="A129" s="1" t="s">
        <v>31</v>
      </c>
      <c r="B129" s="1">
        <f>'Tabulka 5'!C43</f>
        <v>803741.05762994708</v>
      </c>
      <c r="C129" s="1">
        <f>'Tabulka 5'!D43</f>
        <v>1460404.4423700529</v>
      </c>
      <c r="D129" s="1">
        <f>'Tabulka 5'!E43</f>
        <v>1302272.2913435448</v>
      </c>
      <c r="E129" s="1">
        <f>'Tabulka 5'!F43</f>
        <v>1304151.7086564552</v>
      </c>
      <c r="F129" s="1">
        <f>'Tabulka 5'!G43</f>
        <v>1282995.1370712742</v>
      </c>
      <c r="G129" s="1">
        <f>'Tabulka 5'!H43</f>
        <v>1439798.3629287258</v>
      </c>
      <c r="H129" s="1">
        <f>'Tabulka 5'!I43</f>
        <v>1499100.6772172572</v>
      </c>
      <c r="I129" s="1">
        <f>'Tabulka 5'!J43</f>
        <v>1658392.3219999999</v>
      </c>
      <c r="J129" s="1">
        <f>'Tabulka 5'!K43</f>
        <v>1531635</v>
      </c>
      <c r="K129" s="1">
        <f>'Tabulka 5'!L43</f>
        <v>2140241</v>
      </c>
      <c r="L129" s="1">
        <f>'Tabulka 5'!M43</f>
        <v>2000033</v>
      </c>
      <c r="M129" s="1">
        <f>'Tabulka 5'!N43</f>
        <v>2060674.1871199999</v>
      </c>
      <c r="N129" s="1">
        <f>'Tabulka 5'!O43</f>
        <v>2113153.0332800001</v>
      </c>
      <c r="O129" s="1">
        <f>'Tabulka 5'!P43</f>
        <v>2154600.4514100002</v>
      </c>
      <c r="P129" s="1">
        <f>'Tabulka 5'!Q43</f>
        <v>2191332</v>
      </c>
      <c r="Q129" s="1">
        <f>'Tabulka 5'!R43</f>
        <v>2249658.11986</v>
      </c>
      <c r="R129" s="1">
        <f>'Tabulka 5'!S43</f>
        <v>2534201</v>
      </c>
      <c r="S129" s="1">
        <f>'Tabulka 5'!T43</f>
        <v>2428453</v>
      </c>
      <c r="T129" s="1">
        <f>'Tabulka 5'!U43</f>
        <v>2476277</v>
      </c>
      <c r="U129" s="1">
        <f>'Tabulka 5'!V43</f>
        <v>2973044</v>
      </c>
      <c r="V129" s="1">
        <f>'Tabulka 5'!W43</f>
        <v>2790596.3638200001</v>
      </c>
      <c r="W129" s="1">
        <f>'Tabulka 5'!X43</f>
        <v>2634424.6361799999</v>
      </c>
      <c r="X129" s="1">
        <f>'Tabulka 5'!Y43</f>
        <v>3064335.7385742152</v>
      </c>
      <c r="Y129" s="1">
        <f>'Tabulka 5'!Z43</f>
        <v>3318826</v>
      </c>
      <c r="Z129" s="1">
        <f>'Tabulka 5'!AA43</f>
        <v>3043488</v>
      </c>
      <c r="AA129" s="1">
        <f>'Tabulka 5'!AB43</f>
        <v>2979421</v>
      </c>
      <c r="AB129" s="1">
        <f>'Tabulka 5'!AC43</f>
        <v>3004169</v>
      </c>
      <c r="AC129" s="1">
        <f>'Tabulka 5'!AD43</f>
        <v>2983388</v>
      </c>
      <c r="AD129" s="1">
        <f>'Tabulka 5'!AE43</f>
        <v>3031616</v>
      </c>
      <c r="AE129" s="1">
        <f>'Tabulka 5'!AF43</f>
        <v>2940319</v>
      </c>
      <c r="AF129" s="1">
        <f>'Tabulka 5'!AG43</f>
        <v>2879762</v>
      </c>
      <c r="AG129" s="1">
        <f>'Tabulka 5'!AH43</f>
        <v>2905432</v>
      </c>
      <c r="AH129" s="1">
        <f>'Tabulka 5'!AI43</f>
        <v>3327502</v>
      </c>
      <c r="AI129" s="1">
        <f>'Tabulka 5'!AJ43</f>
        <v>3664843</v>
      </c>
      <c r="AJ129" s="1">
        <f>'Tabulka 5'!AK43</f>
        <v>3604729</v>
      </c>
      <c r="AK129" s="1">
        <f>'Tabulka 5'!AL43</f>
        <v>3648186</v>
      </c>
      <c r="AL129" s="1">
        <f>'Tabulka 5'!AM43</f>
        <v>3770703</v>
      </c>
      <c r="AM129" s="1">
        <f>'Tabulka 5'!AN43</f>
        <v>3843117</v>
      </c>
      <c r="AN129" s="1">
        <f>'Tabulka 5'!AO43</f>
        <v>4058301</v>
      </c>
      <c r="AO129" s="1">
        <f>'Tabulka 5'!AP43</f>
        <v>4013415</v>
      </c>
      <c r="AP129" s="1">
        <f>'Tabulka 5'!AQ43</f>
        <v>4453077.1118799997</v>
      </c>
      <c r="AQ129" s="1">
        <f>'Tabulka 5'!AR43</f>
        <v>4465262.6177700004</v>
      </c>
      <c r="AR129" s="1">
        <f>'Tabulka 5'!AS43</f>
        <v>4844443.58</v>
      </c>
      <c r="AS129" s="1">
        <f>'Tabulka 5'!AT43</f>
        <v>4889890.5653099995</v>
      </c>
      <c r="AT129" s="1">
        <f>'Tabulka 5'!AU43</f>
        <v>4801792.3276800001</v>
      </c>
      <c r="AU129" s="1">
        <f>'Tabulka 5'!AW43</f>
        <v>6144239.6723200008</v>
      </c>
      <c r="AV129" s="1">
        <f>'Tabulka 5'!AX43</f>
        <v>4952939.5968699995</v>
      </c>
      <c r="AW129" s="1">
        <f>'Tabulka 5'!AY43</f>
        <v>6219788.2773599997</v>
      </c>
      <c r="AX129" s="1">
        <f>'Tabulka 5'!AZ43</f>
        <v>6263884.6500000004</v>
      </c>
      <c r="AY129" s="1">
        <f>'Tabulka 5'!BA43</f>
        <v>4824040.6196300006</v>
      </c>
    </row>
    <row r="131" spans="1:51" ht="15.75" x14ac:dyDescent="0.25">
      <c r="A131" s="79" t="s">
        <v>106</v>
      </c>
    </row>
    <row r="132" spans="1:51" x14ac:dyDescent="0.2">
      <c r="B132" s="1" t="str">
        <f t="shared" ref="B132:AO132" si="152">B2</f>
        <v>1/1998</v>
      </c>
      <c r="C132" s="1" t="str">
        <f t="shared" si="152"/>
        <v>2/1998</v>
      </c>
      <c r="D132" s="1" t="str">
        <f t="shared" si="152"/>
        <v>1/1999</v>
      </c>
      <c r="E132" s="1" t="str">
        <f t="shared" si="152"/>
        <v>2/1999</v>
      </c>
      <c r="F132" s="1" t="str">
        <f t="shared" si="152"/>
        <v>1/2000</v>
      </c>
      <c r="G132" s="1" t="str">
        <f t="shared" si="152"/>
        <v>2/2000</v>
      </c>
      <c r="H132" s="1" t="str">
        <f t="shared" si="152"/>
        <v>1/2001</v>
      </c>
      <c r="I132" s="1" t="str">
        <f t="shared" si="152"/>
        <v>2/2001</v>
      </c>
      <c r="J132" s="1" t="str">
        <f t="shared" si="152"/>
        <v>1/2002</v>
      </c>
      <c r="K132" s="1" t="str">
        <f t="shared" si="152"/>
        <v>2/2002</v>
      </c>
      <c r="L132" s="1" t="str">
        <f t="shared" si="152"/>
        <v>1/2003</v>
      </c>
      <c r="M132" s="1" t="str">
        <f t="shared" si="152"/>
        <v>2/2003</v>
      </c>
      <c r="N132" s="1" t="str">
        <f t="shared" si="152"/>
        <v>1/2004</v>
      </c>
      <c r="O132" s="1" t="str">
        <f t="shared" si="152"/>
        <v>2/2004</v>
      </c>
      <c r="P132" s="1" t="str">
        <f t="shared" si="152"/>
        <v>1/2005</v>
      </c>
      <c r="Q132" s="1" t="str">
        <f t="shared" si="152"/>
        <v>2/2005</v>
      </c>
      <c r="R132" s="1" t="str">
        <f t="shared" si="152"/>
        <v>1/2006</v>
      </c>
      <c r="S132" s="1" t="str">
        <f t="shared" si="152"/>
        <v>2/2006</v>
      </c>
      <c r="T132" s="1" t="str">
        <f t="shared" si="152"/>
        <v>1/2007</v>
      </c>
      <c r="U132" s="1" t="str">
        <f t="shared" si="152"/>
        <v>2/2007</v>
      </c>
      <c r="V132" s="1" t="str">
        <f t="shared" si="152"/>
        <v>1/2008</v>
      </c>
      <c r="W132" s="1" t="str">
        <f t="shared" si="152"/>
        <v>2/2008</v>
      </c>
      <c r="X132" s="1" t="str">
        <f t="shared" si="152"/>
        <v>1/2009</v>
      </c>
      <c r="Y132" s="1" t="str">
        <f t="shared" si="152"/>
        <v>2/2009</v>
      </c>
      <c r="Z132" s="1" t="str">
        <f t="shared" si="152"/>
        <v>1/2010</v>
      </c>
      <c r="AA132" s="1" t="str">
        <f t="shared" si="152"/>
        <v>2/2010</v>
      </c>
      <c r="AB132" s="1" t="str">
        <f t="shared" si="152"/>
        <v>1/2011</v>
      </c>
      <c r="AC132" s="1" t="str">
        <f t="shared" si="152"/>
        <v>2/2011</v>
      </c>
      <c r="AD132" s="1" t="str">
        <f t="shared" si="152"/>
        <v>1/2012</v>
      </c>
      <c r="AE132" s="1" t="str">
        <f t="shared" si="152"/>
        <v>2/2012</v>
      </c>
      <c r="AF132" s="1" t="str">
        <f t="shared" si="152"/>
        <v>1/2013</v>
      </c>
      <c r="AG132" s="1" t="str">
        <f t="shared" si="152"/>
        <v>2/2013</v>
      </c>
      <c r="AH132" s="1" t="str">
        <f t="shared" si="152"/>
        <v>1/2014</v>
      </c>
      <c r="AI132" s="1" t="str">
        <f t="shared" si="152"/>
        <v>2/2014</v>
      </c>
      <c r="AJ132" s="1" t="str">
        <f t="shared" si="152"/>
        <v>1/2015</v>
      </c>
      <c r="AK132" s="1" t="str">
        <f t="shared" si="152"/>
        <v>2/2015</v>
      </c>
      <c r="AL132" s="1" t="str">
        <f t="shared" si="152"/>
        <v>1/2016</v>
      </c>
      <c r="AM132" s="1" t="str">
        <f t="shared" si="152"/>
        <v>2/2016</v>
      </c>
      <c r="AN132" s="1" t="str">
        <f t="shared" si="152"/>
        <v>1/2017</v>
      </c>
      <c r="AO132" s="1" t="str">
        <f t="shared" si="152"/>
        <v>2/2017</v>
      </c>
      <c r="AP132" s="1" t="str">
        <f t="shared" ref="AP132:AQ132" si="153">AP2</f>
        <v>1/2018</v>
      </c>
      <c r="AQ132" s="1" t="str">
        <f t="shared" si="153"/>
        <v>2/2018</v>
      </c>
      <c r="AR132" s="1" t="str">
        <f t="shared" ref="AR132:AS132" si="154">AR2</f>
        <v>1/2019</v>
      </c>
      <c r="AS132" s="1" t="str">
        <f t="shared" si="154"/>
        <v>2/2019</v>
      </c>
      <c r="AT132" s="1" t="str">
        <f t="shared" ref="AT132:AU132" si="155">AT2</f>
        <v>1/2020</v>
      </c>
      <c r="AU132" s="1" t="str">
        <f t="shared" si="155"/>
        <v>2/2020</v>
      </c>
      <c r="AV132" s="1" t="str">
        <f t="shared" ref="AV132:AW132" si="156">AV2</f>
        <v>1/2021</v>
      </c>
      <c r="AW132" s="1" t="str">
        <f t="shared" si="156"/>
        <v>2/2021</v>
      </c>
      <c r="AX132" s="1" t="str">
        <f t="shared" ref="AX132:AY132" si="157">AX2</f>
        <v>1/2022</v>
      </c>
      <c r="AY132" s="1" t="str">
        <f t="shared" si="157"/>
        <v>2/2022</v>
      </c>
    </row>
    <row r="133" spans="1:51" x14ac:dyDescent="0.2">
      <c r="A133" s="1" t="s">
        <v>268</v>
      </c>
      <c r="B133" s="1">
        <f>'Tabulka 5'!C45+'Tabulka 5'!C46</f>
        <v>363613.372578034</v>
      </c>
      <c r="C133" s="1">
        <f>'Tabulka 5'!D45+'Tabulka 5'!D46</f>
        <v>714767.25862382667</v>
      </c>
      <c r="D133" s="1">
        <f>'Tabulka 5'!E45+'Tabulka 5'!E46</f>
        <v>783152.21811851719</v>
      </c>
      <c r="E133" s="1">
        <f>'Tabulka 5'!F45+'Tabulka 5'!F46</f>
        <v>836471.78188148281</v>
      </c>
      <c r="F133" s="1">
        <f>'Tabulka 5'!G45+'Tabulka 5'!G46</f>
        <v>1024389.3644354587</v>
      </c>
      <c r="G133" s="1">
        <f>'Tabulka 5'!H45+'Tabulka 5'!H46</f>
        <v>1112928.2555645416</v>
      </c>
      <c r="H133" s="1">
        <f>'Tabulka 5'!I45+'Tabulka 5'!I46</f>
        <v>1288768</v>
      </c>
      <c r="I133" s="1">
        <f>'Tabulka 5'!J45+'Tabulka 5'!J46</f>
        <v>1381582.3870000001</v>
      </c>
      <c r="J133" s="1">
        <f>'Tabulka 5'!K45+'Tabulka 5'!K46</f>
        <v>1551647</v>
      </c>
      <c r="K133" s="1">
        <f>'Tabulka 5'!L45+'Tabulka 5'!L46</f>
        <v>1717923</v>
      </c>
      <c r="L133" s="1">
        <f>'Tabulka 5'!M45+'Tabulka 5'!M46</f>
        <v>1784700</v>
      </c>
      <c r="M133" s="1">
        <f>'Tabulka 5'!N45+'Tabulka 5'!N46</f>
        <v>1862878.0594300001</v>
      </c>
      <c r="N133" s="1">
        <f>'Tabulka 5'!O45+'Tabulka 5'!O46</f>
        <v>1816470.43035</v>
      </c>
      <c r="O133" s="1">
        <f>'Tabulka 5'!P45+'Tabulka 5'!P46</f>
        <v>1927264.93942</v>
      </c>
      <c r="P133" s="1">
        <f>'Tabulka 5'!Q45+'Tabulka 5'!Q46</f>
        <v>1923164</v>
      </c>
      <c r="Q133" s="1">
        <f>'Tabulka 5'!R45+'Tabulka 5'!R46</f>
        <v>1984841.0297399999</v>
      </c>
      <c r="R133" s="1">
        <f>'Tabulka 5'!S45+'Tabulka 5'!S46</f>
        <v>2150279</v>
      </c>
      <c r="S133" s="1">
        <f>'Tabulka 5'!T45+'Tabulka 5'!T46</f>
        <v>2150563</v>
      </c>
      <c r="T133" s="1">
        <f>'Tabulka 5'!U45+'Tabulka 5'!U46</f>
        <v>2154806</v>
      </c>
      <c r="U133" s="1">
        <f>'Tabulka 5'!V45+'Tabulka 5'!V46</f>
        <v>2857057</v>
      </c>
      <c r="V133" s="1">
        <f>'Tabulka 5'!W45+'Tabulka 5'!W46</f>
        <v>2310102.9088699999</v>
      </c>
      <c r="W133" s="1">
        <f>'Tabulka 5'!X45+'Tabulka 5'!X46</f>
        <v>2079592.0911300001</v>
      </c>
      <c r="X133" s="1">
        <f>'Tabulka 5'!Y45+'Tabulka 5'!Y46</f>
        <v>2344909.141350403</v>
      </c>
      <c r="Y133" s="1">
        <f>'Tabulka 5'!Z45+'Tabulka 5'!Z46</f>
        <v>2617438</v>
      </c>
      <c r="Z133" s="1">
        <f>'Tabulka 5'!AA45+'Tabulka 5'!AA46</f>
        <v>1421595</v>
      </c>
      <c r="AA133" s="1">
        <f>'Tabulka 5'!AB45+'Tabulka 5'!AB46</f>
        <v>1464808</v>
      </c>
      <c r="AB133" s="1">
        <f>'Tabulka 5'!AC45+'Tabulka 5'!AC46+'Tabulka 5'!AC47</f>
        <v>1539732</v>
      </c>
      <c r="AC133" s="1">
        <f>'Tabulka 5'!AD45+'Tabulka 5'!AD46+'Tabulka 5'!AD47</f>
        <v>1541898</v>
      </c>
      <c r="AD133" s="1">
        <f>'Tabulka 5'!AE45+'Tabulka 5'!AE46+'Tabulka 5'!AE47</f>
        <v>1534384</v>
      </c>
      <c r="AE133" s="1">
        <f>'Tabulka 5'!AF45+'Tabulka 5'!AF46+'Tabulka 5'!AF47</f>
        <v>1585581</v>
      </c>
      <c r="AF133" s="1">
        <f>'Tabulka 5'!AG45+'Tabulka 5'!AG46+'Tabulka 5'!AG47</f>
        <v>1448929</v>
      </c>
      <c r="AG133" s="1">
        <f>'Tabulka 5'!AH45+'Tabulka 5'!AH46+'Tabulka 5'!AH47</f>
        <v>1509989</v>
      </c>
      <c r="AH133" s="1">
        <f>'Tabulka 5'!AI45+'Tabulka 5'!AI46+'Tabulka 5'!AI47</f>
        <v>1679937</v>
      </c>
      <c r="AI133" s="1">
        <f>'Tabulka 5'!AJ45+'Tabulka 5'!AJ46+'Tabulka 5'!AJ47</f>
        <v>1896443</v>
      </c>
      <c r="AJ133" s="1">
        <f>'Tabulka 5'!AK45+'Tabulka 5'!AK46+'Tabulka 5'!AK47</f>
        <v>1821449</v>
      </c>
      <c r="AK133" s="1">
        <f>'Tabulka 5'!AL45+'Tabulka 5'!AL46+'Tabulka 5'!AL47</f>
        <v>1897121</v>
      </c>
      <c r="AL133" s="1">
        <f>'Tabulka 5'!AM45+'Tabulka 5'!AM46+'Tabulka 5'!AM47</f>
        <v>1970931</v>
      </c>
      <c r="AM133" s="1">
        <f>'Tabulka 5'!AN45+'Tabulka 5'!AN46+'Tabulka 5'!AN47</f>
        <v>1997398</v>
      </c>
      <c r="AN133" s="1">
        <f>'Tabulka 5'!AO45+'Tabulka 5'!AO46+'Tabulka 5'!AO47</f>
        <v>2133301</v>
      </c>
      <c r="AO133" s="1">
        <f>'Tabulka 5'!AP45+'Tabulka 5'!AP46+'Tabulka 5'!AP47</f>
        <v>2172280</v>
      </c>
      <c r="AP133" s="1">
        <f>'Tabulka 5'!AQ45+'Tabulka 5'!AQ46+'Tabulka 5'!AQ47</f>
        <v>2353577.6868500002</v>
      </c>
      <c r="AQ133" s="1">
        <f>'Tabulka 5'!AR45+'Tabulka 5'!AR46+'Tabulka 5'!AR47</f>
        <v>2405930.7158399997</v>
      </c>
      <c r="AR133" s="1">
        <f>'Tabulka 5'!AS45+'Tabulka 5'!AS46+'Tabulka 5'!AS47</f>
        <v>2709672.64</v>
      </c>
      <c r="AS133" s="1">
        <f>'Tabulka 5'!AT45+'Tabulka 5'!AT46+'Tabulka 5'!AT47</f>
        <v>2803966.4119700002</v>
      </c>
      <c r="AT133" s="1">
        <f>'Tabulka 5'!AU45+'Tabulka 5'!AU46+'Tabulka 5'!AU47</f>
        <v>2886785.9916699999</v>
      </c>
      <c r="AU133" s="1">
        <f>'Tabulka 5'!AW45+'Tabulka 5'!AW46+'Tabulka 5'!AW47</f>
        <v>3683893.0083300001</v>
      </c>
      <c r="AV133" s="1">
        <f>'Tabulka 5'!AX45+'Tabulka 5'!AX46+'Tabulka 5'!AX47</f>
        <v>3040527.4616399999</v>
      </c>
      <c r="AW133" s="1">
        <f>'Tabulka 5'!AY45+'Tabulka 5'!AY46+'Tabulka 5'!AY47</f>
        <v>3687327.0272399997</v>
      </c>
      <c r="AX133" s="1">
        <f>'Tabulka 5'!AZ45+'Tabulka 5'!AZ46+'Tabulka 5'!AZ47</f>
        <v>3830770.53</v>
      </c>
      <c r="AY133" s="1">
        <f>'Tabulka 5'!BA45+'Tabulka 5'!BA46+'Tabulka 5'!BA47</f>
        <v>3316838.63631</v>
      </c>
    </row>
    <row r="138" spans="1:51" ht="15.75" x14ac:dyDescent="0.25">
      <c r="A138" s="79" t="s">
        <v>92</v>
      </c>
    </row>
    <row r="139" spans="1:51" x14ac:dyDescent="0.2">
      <c r="C139" s="1" t="str">
        <f t="shared" ref="C139:AO139" si="158">C2</f>
        <v>2/1998</v>
      </c>
      <c r="D139" s="1" t="str">
        <f t="shared" si="158"/>
        <v>1/1999</v>
      </c>
      <c r="E139" s="1" t="str">
        <f t="shared" si="158"/>
        <v>2/1999</v>
      </c>
      <c r="F139" s="1" t="str">
        <f t="shared" si="158"/>
        <v>1/2000</v>
      </c>
      <c r="G139" s="1" t="str">
        <f t="shared" si="158"/>
        <v>2/2000</v>
      </c>
      <c r="H139" s="1" t="str">
        <f t="shared" si="158"/>
        <v>1/2001</v>
      </c>
      <c r="I139" s="1" t="str">
        <f t="shared" si="158"/>
        <v>2/2001</v>
      </c>
      <c r="J139" s="1" t="str">
        <f t="shared" si="158"/>
        <v>1/2002</v>
      </c>
      <c r="K139" s="1" t="str">
        <f t="shared" si="158"/>
        <v>2/2002</v>
      </c>
      <c r="L139" s="1" t="str">
        <f t="shared" si="158"/>
        <v>1/2003</v>
      </c>
      <c r="M139" s="1" t="str">
        <f t="shared" si="158"/>
        <v>2/2003</v>
      </c>
      <c r="N139" s="1" t="str">
        <f t="shared" si="158"/>
        <v>1/2004</v>
      </c>
      <c r="O139" s="1" t="str">
        <f t="shared" si="158"/>
        <v>2/2004</v>
      </c>
      <c r="P139" s="1" t="str">
        <f t="shared" si="158"/>
        <v>1/2005</v>
      </c>
      <c r="Q139" s="1" t="str">
        <f t="shared" si="158"/>
        <v>2/2005</v>
      </c>
      <c r="R139" s="1" t="str">
        <f t="shared" si="158"/>
        <v>1/2006</v>
      </c>
      <c r="S139" s="1" t="str">
        <f t="shared" si="158"/>
        <v>2/2006</v>
      </c>
      <c r="T139" s="1" t="str">
        <f t="shared" si="158"/>
        <v>1/2007</v>
      </c>
      <c r="U139" s="1" t="str">
        <f t="shared" si="158"/>
        <v>2/2007</v>
      </c>
      <c r="V139" s="1" t="str">
        <f t="shared" si="158"/>
        <v>1/2008</v>
      </c>
      <c r="W139" s="1" t="str">
        <f t="shared" si="158"/>
        <v>2/2008</v>
      </c>
      <c r="X139" s="1" t="str">
        <f t="shared" si="158"/>
        <v>1/2009</v>
      </c>
      <c r="Y139" s="1" t="str">
        <f t="shared" si="158"/>
        <v>2/2009</v>
      </c>
      <c r="Z139" s="1" t="str">
        <f t="shared" si="158"/>
        <v>1/2010</v>
      </c>
      <c r="AA139" s="1" t="str">
        <f t="shared" si="158"/>
        <v>2/2010</v>
      </c>
      <c r="AB139" s="1" t="str">
        <f t="shared" si="158"/>
        <v>1/2011</v>
      </c>
      <c r="AC139" s="1" t="str">
        <f t="shared" si="158"/>
        <v>2/2011</v>
      </c>
      <c r="AD139" s="1" t="str">
        <f t="shared" si="158"/>
        <v>1/2012</v>
      </c>
      <c r="AE139" s="1" t="str">
        <f t="shared" si="158"/>
        <v>2/2012</v>
      </c>
      <c r="AF139" s="1" t="str">
        <f t="shared" si="158"/>
        <v>1/2013</v>
      </c>
      <c r="AG139" s="1" t="str">
        <f t="shared" si="158"/>
        <v>2/2013</v>
      </c>
      <c r="AH139" s="1" t="str">
        <f t="shared" si="158"/>
        <v>1/2014</v>
      </c>
      <c r="AI139" s="1" t="str">
        <f t="shared" si="158"/>
        <v>2/2014</v>
      </c>
      <c r="AJ139" s="1" t="str">
        <f t="shared" si="158"/>
        <v>1/2015</v>
      </c>
      <c r="AK139" s="1" t="str">
        <f t="shared" si="158"/>
        <v>2/2015</v>
      </c>
      <c r="AL139" s="1" t="str">
        <f t="shared" si="158"/>
        <v>1/2016</v>
      </c>
      <c r="AM139" s="1" t="str">
        <f t="shared" si="158"/>
        <v>2/2016</v>
      </c>
      <c r="AN139" s="1" t="str">
        <f t="shared" si="158"/>
        <v>1/2017</v>
      </c>
      <c r="AO139" s="1" t="str">
        <f t="shared" si="158"/>
        <v>2/2017</v>
      </c>
      <c r="AP139" s="1" t="str">
        <f t="shared" ref="AP139:AQ139" si="159">AP2</f>
        <v>1/2018</v>
      </c>
      <c r="AQ139" s="1" t="str">
        <f t="shared" si="159"/>
        <v>2/2018</v>
      </c>
      <c r="AR139" s="1" t="str">
        <f t="shared" ref="AR139:AS139" si="160">AR2</f>
        <v>1/2019</v>
      </c>
      <c r="AS139" s="1" t="str">
        <f t="shared" si="160"/>
        <v>2/2019</v>
      </c>
      <c r="AT139" s="1" t="str">
        <f t="shared" ref="AT139:AU139" si="161">AT2</f>
        <v>1/2020</v>
      </c>
      <c r="AU139" s="1" t="str">
        <f t="shared" si="161"/>
        <v>2/2020</v>
      </c>
      <c r="AV139" s="1" t="str">
        <f t="shared" ref="AV139:AW139" si="162">AV2</f>
        <v>1/2021</v>
      </c>
      <c r="AW139" s="1" t="str">
        <f t="shared" si="162"/>
        <v>2/2021</v>
      </c>
      <c r="AX139" s="1" t="str">
        <f t="shared" ref="AX139:AY139" si="163">AX2</f>
        <v>1/2022</v>
      </c>
      <c r="AY139" s="1" t="str">
        <f t="shared" si="163"/>
        <v>2/2022</v>
      </c>
    </row>
    <row r="140" spans="1:51" x14ac:dyDescent="0.2">
      <c r="A140" s="1" t="s">
        <v>32</v>
      </c>
      <c r="B140" s="1" t="s">
        <v>34</v>
      </c>
      <c r="C140" s="1">
        <f>'Tabulka 5'!D55</f>
        <v>8272741.9421622995</v>
      </c>
      <c r="D140" s="1">
        <f>'Tabulka 5'!E55</f>
        <v>8764234.2546650004</v>
      </c>
      <c r="E140" s="1">
        <f>'Tabulka 5'!F55</f>
        <v>8471022.5157357994</v>
      </c>
      <c r="F140" s="1">
        <f>'Tabulka 5'!G55</f>
        <v>8649107.8334447555</v>
      </c>
      <c r="G140" s="1">
        <f>'Tabulka 5'!H55</f>
        <v>8411341.6559845433</v>
      </c>
      <c r="H140" s="1">
        <f>'Tabulka 5'!I55</f>
        <v>9182428.9311899282</v>
      </c>
      <c r="I140" s="1">
        <f>'Tabulka 5'!J55</f>
        <v>9076925.4869999997</v>
      </c>
      <c r="J140" s="1">
        <f>'Tabulka 5'!K55</f>
        <v>9950747</v>
      </c>
      <c r="K140" s="1">
        <f>'Tabulka 5'!L55</f>
        <v>9616100</v>
      </c>
      <c r="L140" s="1">
        <f>'Tabulka 5'!M55</f>
        <v>10790389</v>
      </c>
      <c r="M140" s="1">
        <f>'Tabulka 5'!N55</f>
        <v>10469824.17714189</v>
      </c>
      <c r="N140" s="1">
        <f>'Tabulka 5'!O55</f>
        <v>11832026.615017794</v>
      </c>
      <c r="O140" s="1">
        <f>'Tabulka 5'!P55</f>
        <v>11906890.689557895</v>
      </c>
      <c r="P140" s="1">
        <f>'Tabulka 5'!Q55</f>
        <v>12567081</v>
      </c>
      <c r="Q140" s="1">
        <f>'Tabulka 5'!R55</f>
        <v>11651812.336733835</v>
      </c>
      <c r="R140" s="1">
        <f>'Tabulka 5'!S55</f>
        <v>11204013</v>
      </c>
      <c r="S140" s="1">
        <f>'Tabulka 5'!T55</f>
        <v>10546441.587848851</v>
      </c>
      <c r="T140" s="1">
        <f>'Tabulka 5'!U55</f>
        <v>11370748.356049694</v>
      </c>
      <c r="U140" s="1">
        <f>'Tabulka 5'!V55</f>
        <v>11684649.643950306</v>
      </c>
      <c r="V140" s="1">
        <f>'Tabulka 5'!W55</f>
        <v>10714532</v>
      </c>
      <c r="W140" s="1">
        <f>'Tabulka 5'!X55</f>
        <v>11394498</v>
      </c>
      <c r="X140" s="1">
        <f>'Tabulka 5'!Y55</f>
        <v>12576089</v>
      </c>
      <c r="Y140" s="1">
        <f>'Tabulka 5'!Z55</f>
        <v>12195839</v>
      </c>
      <c r="Z140" s="1">
        <f>'Tabulka 5'!AA55</f>
        <v>11968899</v>
      </c>
      <c r="AA140" s="1">
        <f>'Tabulka 5'!AB55</f>
        <v>11311774</v>
      </c>
      <c r="AB140" s="1">
        <f>'Tabulka 5'!AC55</f>
        <v>12028759</v>
      </c>
      <c r="AC140" s="1">
        <f>'Tabulka 5'!AD55</f>
        <v>11341789</v>
      </c>
      <c r="AD140" s="1">
        <f>'Tabulka 5'!AE55</f>
        <v>12692977</v>
      </c>
      <c r="AE140" s="1">
        <f>'Tabulka 5'!AF55</f>
        <v>11670435</v>
      </c>
      <c r="AF140" s="1">
        <f>'Tabulka 5'!AG55</f>
        <v>12293827</v>
      </c>
      <c r="AG140" s="1">
        <f>'Tabulka 5'!AH55</f>
        <v>11160324</v>
      </c>
      <c r="AH140" s="1">
        <f>'Tabulka 5'!AI55</f>
        <v>11617993</v>
      </c>
      <c r="AI140" s="1">
        <f>'Tabulka 5'!AJ55</f>
        <v>10974704</v>
      </c>
      <c r="AJ140" s="1">
        <f>'Tabulka 5'!AK55</f>
        <v>11810356</v>
      </c>
      <c r="AK140" s="1">
        <f>'Tabulka 5'!AL55</f>
        <v>10684682</v>
      </c>
      <c r="AL140" s="1">
        <f>'Tabulka 5'!AM55</f>
        <v>11926658.380430982</v>
      </c>
      <c r="AM140" s="1">
        <f>'Tabulka 5'!AN55</f>
        <v>11007438.35538429</v>
      </c>
      <c r="AN140" s="1">
        <f>'Tabulka 5'!AO55</f>
        <v>12192365</v>
      </c>
      <c r="AO140" s="1">
        <f>'Tabulka 5'!AP55</f>
        <v>11476680</v>
      </c>
      <c r="AP140" s="1">
        <f>'Tabulka 5'!AQ55</f>
        <v>12489873.642408229</v>
      </c>
      <c r="AQ140" s="1">
        <f>'Tabulka 5'!AR55</f>
        <v>11909761.49833113</v>
      </c>
      <c r="AR140" s="1">
        <f>'Tabulka 5'!AS55</f>
        <v>13090421.27</v>
      </c>
      <c r="AS140" s="1">
        <f>'Tabulka 5'!AT55</f>
        <v>12452988.368622862</v>
      </c>
      <c r="AT140" s="1">
        <f>'Tabulka 5'!AU55</f>
        <v>12970910.829999998</v>
      </c>
      <c r="AU140" s="1">
        <f>'Tabulka 5'!AW55</f>
        <v>13282266.170000002</v>
      </c>
      <c r="AV140" s="1">
        <f>'Tabulka 5'!AX55</f>
        <v>13210982.444273271</v>
      </c>
      <c r="AW140" s="1">
        <f>'Tabulka 5'!AY55</f>
        <v>12882896.914527869</v>
      </c>
      <c r="AX140" s="1">
        <f>'Tabulka 5'!AZ55</f>
        <v>14244121.65</v>
      </c>
      <c r="AY140" s="1">
        <f>'Tabulka 5'!BA55</f>
        <v>13872370.170202149</v>
      </c>
    </row>
    <row r="141" spans="1:51" x14ac:dyDescent="0.2">
      <c r="A141" s="1" t="s">
        <v>33</v>
      </c>
      <c r="B141" s="1" t="s">
        <v>35</v>
      </c>
      <c r="C141" s="1">
        <f>'Tabulka 5'!D58</f>
        <v>3200438.1088825883</v>
      </c>
      <c r="D141" s="1">
        <f>'Tabulka 5'!E58</f>
        <v>3554511.9282984897</v>
      </c>
      <c r="E141" s="1">
        <f>'Tabulka 5'!F58</f>
        <v>3545205.3013007105</v>
      </c>
      <c r="F141" s="1">
        <f>'Tabulka 5'!G58</f>
        <v>3642394.9683700381</v>
      </c>
      <c r="G141" s="1">
        <f>'Tabulka 5'!H58</f>
        <v>3712055.7422006619</v>
      </c>
      <c r="H141" s="1">
        <f>'Tabulka 5'!I58</f>
        <v>4103446.0396147398</v>
      </c>
      <c r="I141" s="1">
        <f>'Tabulka 5'!J58</f>
        <v>4342756.4840000002</v>
      </c>
      <c r="J141" s="1">
        <f>'Tabulka 5'!K58</f>
        <v>4824901</v>
      </c>
      <c r="K141" s="1">
        <f>'Tabulka 5'!L58</f>
        <v>4737854</v>
      </c>
      <c r="L141" s="1">
        <f>'Tabulka 5'!M58</f>
        <v>5358398</v>
      </c>
      <c r="M141" s="1">
        <f>'Tabulka 5'!N58</f>
        <v>5643690.8826181097</v>
      </c>
      <c r="N141" s="1">
        <f>'Tabulka 5'!O58</f>
        <v>5846797.0159222065</v>
      </c>
      <c r="O141" s="1">
        <f>'Tabulka 5'!P58</f>
        <v>6178135.6422221055</v>
      </c>
      <c r="P141" s="1">
        <f>'Tabulka 5'!Q58</f>
        <v>6394301</v>
      </c>
      <c r="Q141" s="1">
        <f>'Tabulka 5'!R58</f>
        <v>6442128.3153461646</v>
      </c>
      <c r="R141" s="1">
        <f>'Tabulka 5'!S58</f>
        <v>6937554</v>
      </c>
      <c r="S141" s="1">
        <f>'Tabulka 5'!T58</f>
        <v>5253703.4121511485</v>
      </c>
      <c r="T141" s="1">
        <f>'Tabulka 5'!U58</f>
        <v>5144407.6439503059</v>
      </c>
      <c r="U141" s="1">
        <f>'Tabulka 5'!V58</f>
        <v>5367827.3560496941</v>
      </c>
      <c r="V141" s="1">
        <f>'Tabulka 5'!W58</f>
        <v>5095324</v>
      </c>
      <c r="W141" s="1">
        <f>'Tabulka 5'!X58</f>
        <v>5550202</v>
      </c>
      <c r="X141" s="1">
        <f>'Tabulka 5'!Y58</f>
        <v>5852792</v>
      </c>
      <c r="Y141" s="1">
        <f>'Tabulka 5'!Z58</f>
        <v>5884289</v>
      </c>
      <c r="Z141" s="1">
        <f>'Tabulka 5'!AA58</f>
        <v>5567680</v>
      </c>
      <c r="AA141" s="1">
        <f>'Tabulka 5'!AB58</f>
        <v>5430248</v>
      </c>
      <c r="AB141" s="1">
        <f>'Tabulka 5'!AC58</f>
        <v>5510002</v>
      </c>
      <c r="AC141" s="1">
        <f>'Tabulka 5'!AD58</f>
        <v>5253446</v>
      </c>
      <c r="AD141" s="1">
        <f>'Tabulka 5'!AE58</f>
        <v>5984968</v>
      </c>
      <c r="AE141" s="1">
        <f>'Tabulka 5'!AF58</f>
        <v>5755521</v>
      </c>
      <c r="AF141" s="1">
        <f>'Tabulka 5'!AG58</f>
        <v>5730255</v>
      </c>
      <c r="AG141" s="1">
        <f>'Tabulka 5'!AH58</f>
        <v>5448904</v>
      </c>
      <c r="AH141" s="1">
        <f>'Tabulka 5'!AI58</f>
        <v>5564668</v>
      </c>
      <c r="AI141" s="1">
        <f>'Tabulka 5'!AJ58</f>
        <v>5662559</v>
      </c>
      <c r="AJ141" s="1">
        <f>'Tabulka 5'!AK58</f>
        <v>5677912</v>
      </c>
      <c r="AK141" s="1">
        <f>'Tabulka 5'!AL58</f>
        <v>5702795</v>
      </c>
      <c r="AL141" s="1">
        <f>'Tabulka 5'!AM58</f>
        <v>5792716.6195690194</v>
      </c>
      <c r="AM141" s="1">
        <f>'Tabulka 5'!AN58</f>
        <v>5735723.6446157107</v>
      </c>
      <c r="AN141" s="1">
        <f>'Tabulka 5'!AO58</f>
        <v>5942299</v>
      </c>
      <c r="AO141" s="1">
        <f>'Tabulka 5'!AP58</f>
        <v>5672344</v>
      </c>
      <c r="AP141" s="1">
        <f>'Tabulka 5'!AQ58</f>
        <v>5981613.2338517718</v>
      </c>
      <c r="AQ141" s="1">
        <f>'Tabulka 5'!AR58</f>
        <v>5766727.9880588697</v>
      </c>
      <c r="AR141" s="1">
        <f>'Tabulka 5'!AS58</f>
        <v>6266247.1399999997</v>
      </c>
      <c r="AS141" s="1">
        <f>'Tabulka 5'!AT58</f>
        <v>6011431.5828271378</v>
      </c>
      <c r="AT141" s="1">
        <f>'Tabulka 5'!AU58</f>
        <v>6208460.3700000001</v>
      </c>
      <c r="AU141" s="1">
        <f>'Tabulka 5'!AW58</f>
        <v>6041741.9931899998</v>
      </c>
      <c r="AV141" s="1">
        <f>'Tabulka 5'!AX58</f>
        <v>6251022.5962067284</v>
      </c>
      <c r="AW141" s="1">
        <f>'Tabulka 5'!AY58</f>
        <v>6174471.4624021314</v>
      </c>
      <c r="AX141" s="1">
        <f>'Tabulka 5'!AZ58</f>
        <v>6551702.3300000001</v>
      </c>
      <c r="AY141" s="1">
        <f>'Tabulka 5'!BA58</f>
        <v>6389858.4585378515</v>
      </c>
    </row>
    <row r="142" spans="1:51" x14ac:dyDescent="0.2">
      <c r="M142" s="1">
        <f>SUM(M140:M141)</f>
        <v>16113515.059760001</v>
      </c>
      <c r="O142" s="1">
        <f>SUM(O140:O141)</f>
        <v>18085026.331780002</v>
      </c>
      <c r="Q142" s="1">
        <f>SUM(Q140:Q141)</f>
        <v>18093940.652079999</v>
      </c>
      <c r="S142" s="1">
        <f>SUM(S140:S141)</f>
        <v>15800145</v>
      </c>
      <c r="U142" s="1">
        <f>SUM(U140:U141)</f>
        <v>17052477</v>
      </c>
      <c r="W142" s="1">
        <f>SUM(W140:W141)</f>
        <v>16944700</v>
      </c>
      <c r="Y142" s="1">
        <f>SUM(Y140:Y141)</f>
        <v>18080128</v>
      </c>
      <c r="AA142" s="1">
        <f>SUM(AA140:AA141)</f>
        <v>16742022</v>
      </c>
      <c r="AC142" s="1">
        <f t="shared" ref="AC142:AH142" si="164">SUM(AC140:AC141)</f>
        <v>16595235</v>
      </c>
      <c r="AD142" s="1">
        <f t="shared" si="164"/>
        <v>18677945</v>
      </c>
      <c r="AE142" s="1">
        <f t="shared" si="164"/>
        <v>17425956</v>
      </c>
      <c r="AF142" s="1">
        <f t="shared" si="164"/>
        <v>18024082</v>
      </c>
      <c r="AG142" s="1">
        <f t="shared" si="164"/>
        <v>16609228</v>
      </c>
      <c r="AH142" s="1">
        <f t="shared" si="164"/>
        <v>17182661</v>
      </c>
      <c r="AI142" s="1">
        <f t="shared" ref="AI142:AK142" si="165">SUM(AI140:AI141)</f>
        <v>16637263</v>
      </c>
      <c r="AJ142" s="1">
        <f t="shared" si="165"/>
        <v>17488268</v>
      </c>
      <c r="AK142" s="1">
        <f t="shared" si="165"/>
        <v>16387477</v>
      </c>
      <c r="AL142" s="1">
        <f t="shared" ref="AL142:AM142" si="166">SUM(AL140:AL141)</f>
        <v>17719375</v>
      </c>
      <c r="AM142" s="1">
        <f t="shared" si="166"/>
        <v>16743162</v>
      </c>
      <c r="AN142" s="1">
        <f t="shared" ref="AN142:AS142" si="167">SUM(AN140:AN141)</f>
        <v>18134664</v>
      </c>
      <c r="AO142" s="1">
        <f t="shared" si="167"/>
        <v>17149024</v>
      </c>
      <c r="AP142" s="1">
        <f t="shared" si="167"/>
        <v>18471486.876260001</v>
      </c>
      <c r="AQ142" s="1">
        <f t="shared" si="167"/>
        <v>17676489.486389998</v>
      </c>
      <c r="AR142" s="1">
        <f t="shared" si="167"/>
        <v>19356668.41</v>
      </c>
      <c r="AS142" s="1">
        <f t="shared" si="167"/>
        <v>18464419.951449998</v>
      </c>
      <c r="AT142" s="1">
        <f t="shared" ref="AT142:AU142" si="168">SUM(AT140:AT141)</f>
        <v>19179371.199999999</v>
      </c>
      <c r="AU142" s="1">
        <f t="shared" si="168"/>
        <v>19324008.16319</v>
      </c>
      <c r="AV142" s="1">
        <f t="shared" ref="AV142:AW142" si="169">SUM(AV140:AV141)</f>
        <v>19462005.040479999</v>
      </c>
      <c r="AW142" s="1">
        <f t="shared" si="169"/>
        <v>19057368.376929998</v>
      </c>
      <c r="AX142" s="1">
        <f t="shared" ref="AX142:AY142" si="170">SUM(AX140:AX141)</f>
        <v>20795823.98</v>
      </c>
      <c r="AY142" s="1">
        <f t="shared" si="170"/>
        <v>20262228.628740001</v>
      </c>
    </row>
    <row r="143" spans="1:51" ht="15.75" x14ac:dyDescent="0.25">
      <c r="A143" s="79" t="s">
        <v>93</v>
      </c>
      <c r="P143" s="84"/>
    </row>
    <row r="144" spans="1:51" x14ac:dyDescent="0.2">
      <c r="C144" s="1" t="str">
        <f t="shared" ref="C144:AO144" si="171">C2</f>
        <v>2/1998</v>
      </c>
      <c r="D144" s="1" t="str">
        <f t="shared" si="171"/>
        <v>1/1999</v>
      </c>
      <c r="E144" s="1" t="str">
        <f t="shared" si="171"/>
        <v>2/1999</v>
      </c>
      <c r="F144" s="1" t="str">
        <f t="shared" si="171"/>
        <v>1/2000</v>
      </c>
      <c r="G144" s="1" t="str">
        <f t="shared" si="171"/>
        <v>2/2000</v>
      </c>
      <c r="H144" s="1" t="str">
        <f t="shared" si="171"/>
        <v>1/2001</v>
      </c>
      <c r="I144" s="1" t="str">
        <f t="shared" si="171"/>
        <v>2/2001</v>
      </c>
      <c r="J144" s="1" t="str">
        <f t="shared" si="171"/>
        <v>1/2002</v>
      </c>
      <c r="K144" s="1" t="str">
        <f t="shared" si="171"/>
        <v>2/2002</v>
      </c>
      <c r="L144" s="1" t="str">
        <f t="shared" si="171"/>
        <v>1/2003</v>
      </c>
      <c r="M144" s="1" t="str">
        <f t="shared" si="171"/>
        <v>2/2003</v>
      </c>
      <c r="N144" s="1" t="str">
        <f t="shared" si="171"/>
        <v>1/2004</v>
      </c>
      <c r="O144" s="1" t="str">
        <f t="shared" si="171"/>
        <v>2/2004</v>
      </c>
      <c r="P144" s="1" t="str">
        <f t="shared" si="171"/>
        <v>1/2005</v>
      </c>
      <c r="Q144" s="1" t="str">
        <f t="shared" si="171"/>
        <v>2/2005</v>
      </c>
      <c r="R144" s="1" t="str">
        <f t="shared" si="171"/>
        <v>1/2006</v>
      </c>
      <c r="S144" s="1" t="str">
        <f t="shared" si="171"/>
        <v>2/2006</v>
      </c>
      <c r="T144" s="1" t="str">
        <f t="shared" si="171"/>
        <v>1/2007</v>
      </c>
      <c r="U144" s="1" t="str">
        <f t="shared" si="171"/>
        <v>2/2007</v>
      </c>
      <c r="V144" s="1" t="str">
        <f t="shared" si="171"/>
        <v>1/2008</v>
      </c>
      <c r="W144" s="1" t="str">
        <f t="shared" si="171"/>
        <v>2/2008</v>
      </c>
      <c r="X144" s="1" t="str">
        <f t="shared" si="171"/>
        <v>1/2009</v>
      </c>
      <c r="Y144" s="1" t="str">
        <f t="shared" si="171"/>
        <v>2/2009</v>
      </c>
      <c r="Z144" s="1" t="str">
        <f t="shared" si="171"/>
        <v>1/2010</v>
      </c>
      <c r="AA144" s="1" t="str">
        <f t="shared" si="171"/>
        <v>2/2010</v>
      </c>
      <c r="AB144" s="1" t="str">
        <f t="shared" si="171"/>
        <v>1/2011</v>
      </c>
      <c r="AC144" s="1" t="str">
        <f t="shared" si="171"/>
        <v>2/2011</v>
      </c>
      <c r="AD144" s="1" t="str">
        <f t="shared" si="171"/>
        <v>1/2012</v>
      </c>
      <c r="AE144" s="1" t="str">
        <f t="shared" si="171"/>
        <v>2/2012</v>
      </c>
      <c r="AF144" s="1" t="str">
        <f t="shared" si="171"/>
        <v>1/2013</v>
      </c>
      <c r="AG144" s="1" t="str">
        <f t="shared" si="171"/>
        <v>2/2013</v>
      </c>
      <c r="AH144" s="1" t="str">
        <f t="shared" si="171"/>
        <v>1/2014</v>
      </c>
      <c r="AI144" s="1" t="str">
        <f t="shared" si="171"/>
        <v>2/2014</v>
      </c>
      <c r="AJ144" s="1" t="str">
        <f t="shared" si="171"/>
        <v>1/2015</v>
      </c>
      <c r="AK144" s="1" t="str">
        <f t="shared" si="171"/>
        <v>2/2015</v>
      </c>
      <c r="AL144" s="1" t="str">
        <f t="shared" si="171"/>
        <v>1/2016</v>
      </c>
      <c r="AM144" s="1" t="str">
        <f t="shared" si="171"/>
        <v>2/2016</v>
      </c>
      <c r="AN144" s="1" t="str">
        <f t="shared" si="171"/>
        <v>1/2017</v>
      </c>
      <c r="AO144" s="1" t="str">
        <f t="shared" si="171"/>
        <v>2/2017</v>
      </c>
      <c r="AP144" s="1" t="str">
        <f t="shared" ref="AP144:AQ144" si="172">AP2</f>
        <v>1/2018</v>
      </c>
      <c r="AQ144" s="1" t="str">
        <f t="shared" si="172"/>
        <v>2/2018</v>
      </c>
      <c r="AR144" s="1" t="str">
        <f t="shared" ref="AR144:AS144" si="173">AR2</f>
        <v>1/2019</v>
      </c>
      <c r="AS144" s="1" t="str">
        <f t="shared" si="173"/>
        <v>2/2019</v>
      </c>
      <c r="AT144" s="1" t="str">
        <f t="shared" ref="AT144:AU144" si="174">AT2</f>
        <v>1/2020</v>
      </c>
      <c r="AU144" s="1" t="str">
        <f t="shared" si="174"/>
        <v>2/2020</v>
      </c>
      <c r="AV144" s="1" t="str">
        <f t="shared" ref="AV144:AW144" si="175">AV2</f>
        <v>1/2021</v>
      </c>
      <c r="AW144" s="1" t="str">
        <f t="shared" si="175"/>
        <v>2/2021</v>
      </c>
      <c r="AX144" s="1" t="str">
        <f t="shared" ref="AX144:AY144" si="176">AX2</f>
        <v>1/2022</v>
      </c>
      <c r="AY144" s="1" t="str">
        <f t="shared" si="176"/>
        <v>2/2022</v>
      </c>
    </row>
    <row r="145" spans="1:51" x14ac:dyDescent="0.2">
      <c r="A145" s="1" t="s">
        <v>48</v>
      </c>
      <c r="B145" s="1" t="s">
        <v>34</v>
      </c>
      <c r="C145" s="1">
        <f>'Tabulka 5'!D61</f>
        <v>711414.17114531307</v>
      </c>
      <c r="D145" s="1">
        <f>'Tabulka 5'!E61</f>
        <v>920302.95414761116</v>
      </c>
      <c r="E145" s="1">
        <f>'Tabulka 5'!F61</f>
        <v>930445.10668738885</v>
      </c>
      <c r="F145" s="1">
        <f>'Tabulka 5'!G61</f>
        <v>1031952.0854003958</v>
      </c>
      <c r="G145" s="1">
        <f>'Tabulka 5'!H61</f>
        <v>1018095.1123911042</v>
      </c>
      <c r="H145" s="1">
        <f>'Tabulka 5'!I61</f>
        <v>1116926.3702118932</v>
      </c>
      <c r="I145" s="1">
        <f>'Tabulka 5'!J61</f>
        <v>1101406.0959999999</v>
      </c>
      <c r="J145" s="1">
        <f>'Tabulka 5'!K61</f>
        <v>1219414</v>
      </c>
      <c r="K145" s="1">
        <f>'Tabulka 5'!L61</f>
        <v>1174789</v>
      </c>
      <c r="L145" s="1">
        <f>'Tabulka 5'!M61</f>
        <v>1301189</v>
      </c>
      <c r="M145" s="1">
        <f>'Tabulka 5'!N61</f>
        <v>1325424.7542646299</v>
      </c>
      <c r="N145" s="1">
        <f>'Tabulka 5'!O61</f>
        <v>1420249.0229559555</v>
      </c>
      <c r="O145" s="1">
        <f>'Tabulka 5'!P61</f>
        <v>1394520.4681301881</v>
      </c>
      <c r="P145" s="1">
        <f>'Tabulka 5'!Q61</f>
        <v>1578471</v>
      </c>
      <c r="Q145" s="1">
        <f>'Tabulka 5'!R61</f>
        <v>1549740.3417770816</v>
      </c>
      <c r="R145" s="1">
        <f>'Tabulka 5'!S61</f>
        <v>1521606</v>
      </c>
      <c r="S145" s="1">
        <f>'Tabulka 5'!T61</f>
        <v>1510198.969595521</v>
      </c>
      <c r="T145" s="1">
        <f>'Tabulka 5'!U61</f>
        <v>1661002.1842049544</v>
      </c>
      <c r="U145" s="1">
        <f>'Tabulka 5'!V61</f>
        <v>1745378.8157950456</v>
      </c>
      <c r="V145" s="1">
        <f>'Tabulka 5'!W61</f>
        <v>1813809</v>
      </c>
      <c r="W145" s="1">
        <f>'Tabulka 5'!X61</f>
        <v>1888222</v>
      </c>
      <c r="X145" s="1">
        <f>'Tabulka 5'!Y61</f>
        <v>1952756</v>
      </c>
      <c r="Y145" s="1">
        <f>'Tabulka 5'!Z61</f>
        <v>1932228</v>
      </c>
      <c r="Z145" s="1">
        <f>'Tabulka 5'!AA61</f>
        <v>1962384</v>
      </c>
      <c r="AA145" s="1">
        <f>'Tabulka 5'!AB61</f>
        <v>1963123</v>
      </c>
      <c r="AB145" s="1">
        <f>'Tabulka 5'!AC61</f>
        <v>2039415</v>
      </c>
      <c r="AC145" s="1">
        <f>'Tabulka 5'!AD61</f>
        <v>2083941</v>
      </c>
      <c r="AD145" s="1">
        <f>'Tabulka 5'!AE61</f>
        <v>1846103</v>
      </c>
      <c r="AE145" s="1">
        <f>'Tabulka 5'!AF61</f>
        <v>1847657</v>
      </c>
      <c r="AF145" s="1">
        <f>'Tabulka 5'!AG61</f>
        <v>1775761</v>
      </c>
      <c r="AG145" s="1">
        <f>'Tabulka 5'!AH61</f>
        <v>1835013</v>
      </c>
      <c r="AH145" s="1">
        <f>'Tabulka 5'!AI61</f>
        <v>1866394</v>
      </c>
      <c r="AI145" s="1">
        <f>'Tabulka 5'!AJ61</f>
        <v>1979688</v>
      </c>
      <c r="AJ145" s="1">
        <f>'Tabulka 5'!AK61</f>
        <v>2026577</v>
      </c>
      <c r="AK145" s="1">
        <f>'Tabulka 5'!AL61</f>
        <v>1998070</v>
      </c>
      <c r="AL145" s="1">
        <f>'Tabulka 5'!AM61</f>
        <v>2174002.6763392426</v>
      </c>
      <c r="AM145" s="1">
        <f>'Tabulka 5'!AN61</f>
        <v>2164131.1655557007</v>
      </c>
      <c r="AN145" s="1">
        <f>'Tabulka 5'!AO61</f>
        <v>2245760</v>
      </c>
      <c r="AO145" s="1">
        <f>'Tabulka 5'!AP61</f>
        <v>2338917</v>
      </c>
      <c r="AP145" s="1">
        <f>'Tabulka 5'!AQ61</f>
        <v>2358903.4100631592</v>
      </c>
      <c r="AQ145" s="1">
        <f>'Tabulka 5'!AR61</f>
        <v>2441997.2095523272</v>
      </c>
      <c r="AR145" s="1">
        <f>'Tabulka 5'!AS61</f>
        <v>2494961.4900000002</v>
      </c>
      <c r="AS145" s="1">
        <f>'Tabulka 5'!AT61</f>
        <v>2491339.9038761905</v>
      </c>
      <c r="AT145" s="1">
        <f>'Tabulka 5'!AU61</f>
        <v>2451324.94</v>
      </c>
      <c r="AU145" s="1">
        <f>'Tabulka 5'!AW61</f>
        <v>2663178.4123500008</v>
      </c>
      <c r="AV145" s="1">
        <f>'Tabulka 5'!AX61</f>
        <v>2663977.4546468779</v>
      </c>
      <c r="AW145" s="1">
        <f>'Tabulka 5'!AY61</f>
        <v>2782430.3646747852</v>
      </c>
      <c r="AX145" s="1">
        <f>'Tabulka 5'!AZ61</f>
        <v>2961270.58</v>
      </c>
      <c r="AY145" s="1">
        <f>'Tabulka 5'!BA61</f>
        <v>3186931.6195831313</v>
      </c>
    </row>
    <row r="146" spans="1:51" x14ac:dyDescent="0.2">
      <c r="A146" s="1" t="s">
        <v>49</v>
      </c>
      <c r="B146" s="1" t="s">
        <v>35</v>
      </c>
      <c r="C146" s="1">
        <f>'Tabulka 5'!D64</f>
        <v>534242.55809982191</v>
      </c>
      <c r="D146" s="1">
        <f>'Tabulka 5'!E64</f>
        <v>462286.01360067935</v>
      </c>
      <c r="E146" s="1">
        <f>'Tabulka 5'!F64</f>
        <v>483033.92556432064</v>
      </c>
      <c r="F146" s="1">
        <f>'Tabulka 5'!G64</f>
        <v>480399.56865473598</v>
      </c>
      <c r="G146" s="1">
        <f>'Tabulka 5'!H64</f>
        <v>485718.63355376403</v>
      </c>
      <c r="H146" s="1">
        <f>'Tabulka 5'!I64</f>
        <v>544388.67476471583</v>
      </c>
      <c r="I146" s="1">
        <f>'Tabulka 5'!J64</f>
        <v>560917.87100000004</v>
      </c>
      <c r="J146" s="1">
        <f>'Tabulka 5'!K64</f>
        <v>633354</v>
      </c>
      <c r="K146" s="1">
        <f>'Tabulka 5'!L64</f>
        <v>602455</v>
      </c>
      <c r="L146" s="1">
        <f>'Tabulka 5'!M64</f>
        <v>674435</v>
      </c>
      <c r="M146" s="1">
        <f>'Tabulka 5'!N64</f>
        <v>660800.84023537498</v>
      </c>
      <c r="N146" s="1">
        <f>'Tabulka 5'!O64</f>
        <v>720856.16831404436</v>
      </c>
      <c r="O146" s="1">
        <f>'Tabulka 5'!P64</f>
        <v>695499.59847981203</v>
      </c>
      <c r="P146" s="1">
        <f>'Tabulka 5'!Q64</f>
        <v>671638</v>
      </c>
      <c r="Q146" s="1">
        <f>'Tabulka 5'!R64</f>
        <v>707046.05827291834</v>
      </c>
      <c r="R146" s="1">
        <f>'Tabulka 5'!S64</f>
        <v>744539</v>
      </c>
      <c r="S146" s="1">
        <f>'Tabulka 5'!T64</f>
        <v>721965.03040447901</v>
      </c>
      <c r="T146" s="1">
        <f>'Tabulka 5'!U64</f>
        <v>880589.81579504558</v>
      </c>
      <c r="U146" s="1">
        <f>'Tabulka 5'!V64</f>
        <v>881432.18420495442</v>
      </c>
      <c r="V146" s="1">
        <f>'Tabulka 5'!W64</f>
        <v>950827</v>
      </c>
      <c r="W146" s="1">
        <f>'Tabulka 5'!X64</f>
        <v>990770</v>
      </c>
      <c r="X146" s="1">
        <f>'Tabulka 5'!Y64</f>
        <v>1037430</v>
      </c>
      <c r="Y146" s="1">
        <f>'Tabulka 5'!Z64</f>
        <v>1029735</v>
      </c>
      <c r="Z146" s="1">
        <f>'Tabulka 5'!AA64</f>
        <v>1054124</v>
      </c>
      <c r="AA146" s="1">
        <f>'Tabulka 5'!AB64</f>
        <v>1023437</v>
      </c>
      <c r="AB146" s="1">
        <f>'Tabulka 5'!AC64</f>
        <v>1070287</v>
      </c>
      <c r="AC146" s="1">
        <f>'Tabulka 5'!AD64</f>
        <v>1102511</v>
      </c>
      <c r="AD146" s="1">
        <f>'Tabulka 5'!AE64</f>
        <v>1241652</v>
      </c>
      <c r="AE146" s="1">
        <f>'Tabulka 5'!AF64</f>
        <v>1282913</v>
      </c>
      <c r="AF146" s="1">
        <f>'Tabulka 5'!AG64</f>
        <v>1211099</v>
      </c>
      <c r="AG146" s="1">
        <f>'Tabulka 5'!AH64</f>
        <v>1236597</v>
      </c>
      <c r="AH146" s="1">
        <f>'Tabulka 5'!AI64</f>
        <v>1273271</v>
      </c>
      <c r="AI146" s="1">
        <f>'Tabulka 5'!AJ64</f>
        <v>1357615</v>
      </c>
      <c r="AJ146" s="1">
        <f>'Tabulka 5'!AK64</f>
        <v>1353741</v>
      </c>
      <c r="AK146" s="1">
        <f>'Tabulka 5'!AL64</f>
        <v>1434903</v>
      </c>
      <c r="AL146" s="1">
        <f>'Tabulka 5'!AM64</f>
        <v>1469226.3236607574</v>
      </c>
      <c r="AM146" s="1">
        <f>'Tabulka 5'!AN64</f>
        <v>1535147.8344442993</v>
      </c>
      <c r="AN146" s="1">
        <f>'Tabulka 5'!AO64</f>
        <v>1488019</v>
      </c>
      <c r="AO146" s="1">
        <f>'Tabulka 5'!AP64</f>
        <v>1414976</v>
      </c>
      <c r="AP146" s="1">
        <f>'Tabulka 5'!AQ64</f>
        <v>1530593.9196668409</v>
      </c>
      <c r="AQ146" s="1">
        <f>'Tabulka 5'!AR64</f>
        <v>1612439.3899776728</v>
      </c>
      <c r="AR146" s="1">
        <f>'Tabulka 5'!AS64</f>
        <v>1669850.16</v>
      </c>
      <c r="AS146" s="1">
        <f>'Tabulka 5'!AT64</f>
        <v>1687514.2373138098</v>
      </c>
      <c r="AT146" s="1">
        <f>'Tabulka 5'!AU64</f>
        <v>1668320.54</v>
      </c>
      <c r="AU146" s="1">
        <f>'Tabulka 5'!AW64</f>
        <v>1801193.0344500002</v>
      </c>
      <c r="AV146" s="1">
        <f>'Tabulka 5'!AX64</f>
        <v>1820045.541863122</v>
      </c>
      <c r="AW146" s="1">
        <f>'Tabulka 5'!AY64</f>
        <v>1940234.0644252147</v>
      </c>
      <c r="AX146" s="1">
        <f>'Tabulka 5'!AZ64</f>
        <v>2056413.45</v>
      </c>
      <c r="AY146" s="1">
        <f>'Tabulka 5'!BA64</f>
        <v>2304771.6330368686</v>
      </c>
    </row>
    <row r="150" spans="1:51" ht="16.5" thickBot="1" x14ac:dyDescent="0.3">
      <c r="A150" s="79" t="s">
        <v>110</v>
      </c>
    </row>
    <row r="151" spans="1:51" ht="13.5" thickBot="1" x14ac:dyDescent="0.25">
      <c r="A151" s="424"/>
      <c r="B151" s="425"/>
      <c r="C151" s="426"/>
      <c r="D151" s="124" t="s">
        <v>13</v>
      </c>
      <c r="E151" s="125" t="s">
        <v>14</v>
      </c>
      <c r="F151" s="125" t="s">
        <v>38</v>
      </c>
      <c r="G151" s="125" t="s">
        <v>44</v>
      </c>
      <c r="H151" s="125" t="s">
        <v>46</v>
      </c>
      <c r="I151" s="126" t="s">
        <v>121</v>
      </c>
      <c r="J151" s="125" t="s">
        <v>146</v>
      </c>
      <c r="K151" s="125" t="s">
        <v>147</v>
      </c>
      <c r="L151" s="125" t="s">
        <v>158</v>
      </c>
      <c r="M151" s="125" t="s">
        <v>165</v>
      </c>
      <c r="N151" s="125" t="s">
        <v>175</v>
      </c>
      <c r="O151" s="125" t="s">
        <v>182</v>
      </c>
      <c r="P151" s="125" t="s">
        <v>270</v>
      </c>
      <c r="Q151" s="125" t="s">
        <v>284</v>
      </c>
      <c r="R151" s="125" t="s">
        <v>299</v>
      </c>
      <c r="S151" s="125" t="s">
        <v>313</v>
      </c>
      <c r="T151" s="125" t="s">
        <v>320</v>
      </c>
      <c r="U151" s="125" t="s">
        <v>331</v>
      </c>
      <c r="V151" s="125" t="s">
        <v>352</v>
      </c>
      <c r="W151" s="125" t="s">
        <v>359</v>
      </c>
      <c r="X151" s="125" t="s">
        <v>365</v>
      </c>
      <c r="Y151" s="125" t="s">
        <v>376</v>
      </c>
      <c r="Z151" s="126" t="s">
        <v>389</v>
      </c>
    </row>
    <row r="152" spans="1:51" x14ac:dyDescent="0.2">
      <c r="A152" s="418" t="s">
        <v>5</v>
      </c>
      <c r="B152" s="419"/>
      <c r="C152" s="420"/>
      <c r="D152" s="91">
        <f>'Tabulka 5'!G5+'Tabulka 5'!H5</f>
        <v>110367071.03</v>
      </c>
      <c r="E152" s="85">
        <f>'Tabulka 5'!I5+'Tabulka 5'!J5</f>
        <v>122439251.65000001</v>
      </c>
      <c r="F152" s="85">
        <f>'Tabulka 5'!K5+'Tabulka 5'!L5</f>
        <v>136067904</v>
      </c>
      <c r="G152" s="85">
        <f>'Tabulka 5'!M5+'Tabulka 5'!N5</f>
        <v>144673147</v>
      </c>
      <c r="H152" s="85">
        <f>'Tabulka 5'!O5+'Tabulka 5'!P5</f>
        <v>155489098.42741001</v>
      </c>
      <c r="I152" s="127">
        <f>'Tabulka 5'!Q5+'Tabulka 5'!R5</f>
        <v>162447662.41900998</v>
      </c>
      <c r="J152" s="128">
        <f>'Tabulka 5'!S5+'Tabulka 5'!T5</f>
        <v>167070444</v>
      </c>
      <c r="K152" s="358">
        <f>'Tabulka 5'!U5+'Tabulka 5'!V5</f>
        <v>180594821</v>
      </c>
      <c r="L152" s="85">
        <f>'Tabulka 5'!W5+'Tabulka 5'!X5</f>
        <v>191944827</v>
      </c>
      <c r="M152" s="85">
        <f>'Tabulka 5'!Y5+'Tabulka 5'!Z5</f>
        <v>210838689</v>
      </c>
      <c r="N152" s="85">
        <f>'Tabulka 5'!AA5+'Tabulka 5'!AB5</f>
        <v>215581651</v>
      </c>
      <c r="O152" s="85">
        <f>'Tabulka 5'!AC5+'Tabulka 5'!AD5</f>
        <v>219167473</v>
      </c>
      <c r="P152" s="85">
        <f>'Tabulka 5'!AE5+'Tabulka 5'!AF5</f>
        <v>223000424</v>
      </c>
      <c r="Q152" s="85">
        <f>'Tabulka 5'!AG5+'Tabulka 5'!AH5</f>
        <v>220641619</v>
      </c>
      <c r="R152" s="85">
        <f>'Tabulka 5'!AI5+'Tabulka 5'!AJ5</f>
        <v>233945368</v>
      </c>
      <c r="S152" s="85">
        <f>'Tabulka 5'!AK5+'Tabulka 5'!AL5</f>
        <v>241964422</v>
      </c>
      <c r="T152" s="85">
        <f>'Tabulka 5'!AM5+'Tabulka 5'!AN5</f>
        <v>253345711</v>
      </c>
      <c r="U152" s="85">
        <f>'Tabulka 5'!AO5+'Tabulka 5'!AP5</f>
        <v>267195340</v>
      </c>
      <c r="V152" s="85">
        <f>'Tabulka 5'!AQ5+'Tabulka 5'!AR5</f>
        <v>285332427.02955997</v>
      </c>
      <c r="W152" s="85">
        <f>'Tabulka 5'!AS5+'Tabulka 5'!AT5</f>
        <v>310968541.05764818</v>
      </c>
      <c r="X152" s="85">
        <f>'Tabulka 5'!AU5+'Tabulka 5'!AW5</f>
        <v>359022556.28998995</v>
      </c>
      <c r="Y152" s="412">
        <f>'Tabulka 5'!AX5+'Tabulka 5'!AY5</f>
        <v>404375377.37045997</v>
      </c>
      <c r="Z152" s="359">
        <f>'Tabulka 5'!AZ5+'Tabulka 5'!BA5</f>
        <v>420679334.77116001</v>
      </c>
    </row>
    <row r="153" spans="1:51" ht="13.5" thickBot="1" x14ac:dyDescent="0.25">
      <c r="A153" s="421" t="s">
        <v>115</v>
      </c>
      <c r="B153" s="422"/>
      <c r="C153" s="423"/>
      <c r="D153" s="92">
        <f>('Tabulka 1,2,3'!F8+'Tabulka 1,2,3'!G8)*1000</f>
        <v>115209929.51269999</v>
      </c>
      <c r="E153" s="86">
        <f>('Tabulka 1,2,3'!H8+'Tabulka 1,2,3'!I8)*1000</f>
        <v>128237583.33545999</v>
      </c>
      <c r="F153" s="86">
        <f>('Tabulka 1,2,3'!J8+'Tabulka 1,2,3'!K8)*1000</f>
        <v>134796638.67000002</v>
      </c>
      <c r="G153" s="86">
        <f>('Tabulka 1,2,3'!L8+'Tabulka 1,2,3'!M8)*1000</f>
        <v>143751840.34005335</v>
      </c>
      <c r="H153" s="86">
        <f>('Tabulka 1,2,3'!N8+'Tabulka 1,2,3'!O8)*1000</f>
        <v>154869697.94799331</v>
      </c>
      <c r="I153" s="129">
        <f>('Tabulka 1,2,3'!P8+'Tabulka 1,2,3'!Q8)*1000</f>
        <v>163571214.46370003</v>
      </c>
      <c r="J153" s="130">
        <f>('Tabulka 1,2,3'!R8+'Tabulka 1,2,3'!S8)*1000</f>
        <v>180351575.29100001</v>
      </c>
      <c r="K153" s="360">
        <f>('Tabulka 1,2,3'!T8+'Tabulka 1,2,3'!U8)*1000</f>
        <v>199200858.87399998</v>
      </c>
      <c r="L153" s="86">
        <f>('Tabulka 1,2,3'!V8+'Tabulka 1,2,3'!W8)*1000</f>
        <v>208924601.90677997</v>
      </c>
      <c r="M153" s="86">
        <f>('Tabulka 1,2,3'!X8+'Tabulka 1,2,3'!Y8)*1000</f>
        <v>208797863.12737003</v>
      </c>
      <c r="N153" s="86">
        <f>('Tabulka 1,2,3'!Z8+'Tabulka 1,2,3'!AA8)*1000</f>
        <v>212717903.28423998</v>
      </c>
      <c r="O153" s="86">
        <f>('Tabulka 1,2,3'!AB8+'Tabulka 1,2,3'!AC8)*1000</f>
        <v>215579935.68737996</v>
      </c>
      <c r="P153" s="86">
        <f>('Tabulka 1,2,3'!AD8+'Tabulka 1,2,3'!AE8)*1000</f>
        <v>219885435.05335</v>
      </c>
      <c r="Q153" s="86">
        <f>('Tabulka 1,2,3'!AF8+'Tabulka 1,2,3'!AG8)*1000</f>
        <v>225738252.59753999</v>
      </c>
      <c r="R153" s="86">
        <f>('Tabulka 1,2,3'!AH8+'Tabulka 1,2,3'!AI8)*1000</f>
        <v>237836396.6591</v>
      </c>
      <c r="S153" s="86">
        <f>('Tabulka 1,2,3'!AJ8+'Tabulka 1,2,3'!AK8)*1000</f>
        <v>250284207.54099998</v>
      </c>
      <c r="T153" s="86">
        <f>('Tabulka 1,2,3'!AL8+'Tabulka 1,2,3'!AM8)*1000</f>
        <v>260478369.82930002</v>
      </c>
      <c r="U153" s="361">
        <v>281253556.83999997</v>
      </c>
      <c r="V153" s="86">
        <f>('Tabulka 1,2,3'!AQ8+'Tabulka 1,2,3'!AR8)*1000</f>
        <v>304568334.43599999</v>
      </c>
      <c r="W153" s="86">
        <f>('Tabulka 1,2,3'!AS8+'Tabulka 1,2,3'!AT8)*1000</f>
        <v>326036265.61699998</v>
      </c>
      <c r="X153" s="86">
        <f>('Tabulka 1,2,3'!AU8+'Tabulka 1,2,3'!AV8)*1000</f>
        <v>352985707.64899999</v>
      </c>
      <c r="Y153" s="413">
        <f>('Tabulka 1,2,3'!AW8+'Tabulka 1,2,3'!AX8)*1000</f>
        <v>400391141.16144001</v>
      </c>
      <c r="Z153" s="362">
        <f>('Tabulka 1,2,3'!AY8+'Tabulka 1,2,3'!AZ8)*1000</f>
        <v>425094014.16516989</v>
      </c>
    </row>
    <row r="154" spans="1:51" x14ac:dyDescent="0.2">
      <c r="A154" s="418" t="s">
        <v>111</v>
      </c>
      <c r="B154" s="419"/>
      <c r="C154" s="420"/>
      <c r="D154" s="93">
        <f>D152/$D152</f>
        <v>1</v>
      </c>
      <c r="E154" s="89">
        <f t="shared" ref="E154:H155" si="177">E152/D152</f>
        <v>1.1093820874952687</v>
      </c>
      <c r="F154" s="89">
        <f t="shared" si="177"/>
        <v>1.1113095038260958</v>
      </c>
      <c r="G154" s="89">
        <f t="shared" si="177"/>
        <v>1.0632422690952894</v>
      </c>
      <c r="H154" s="89">
        <f t="shared" si="177"/>
        <v>1.0747612922763752</v>
      </c>
      <c r="I154" s="89">
        <f t="shared" ref="I154:M155" si="178">I152/H152</f>
        <v>1.044752745124756</v>
      </c>
      <c r="J154" s="89">
        <f t="shared" si="178"/>
        <v>1.0284570520261858</v>
      </c>
      <c r="K154" s="89">
        <f t="shared" ref="K154:R154" si="179">K152/J152</f>
        <v>1.0809501469930851</v>
      </c>
      <c r="L154" s="89">
        <f t="shared" si="179"/>
        <v>1.0628479041489236</v>
      </c>
      <c r="M154" s="89">
        <f t="shared" si="179"/>
        <v>1.0984338171301693</v>
      </c>
      <c r="N154" s="89">
        <f t="shared" si="179"/>
        <v>1.0224956910066918</v>
      </c>
      <c r="O154" s="89">
        <f t="shared" si="179"/>
        <v>1.0166332430583342</v>
      </c>
      <c r="P154" s="89">
        <f t="shared" si="179"/>
        <v>1.0174886854674827</v>
      </c>
      <c r="Q154" s="89">
        <f t="shared" si="179"/>
        <v>0.98942241921477248</v>
      </c>
      <c r="R154" s="89">
        <f t="shared" si="179"/>
        <v>1.0602957368618655</v>
      </c>
      <c r="S154" s="89">
        <f t="shared" ref="S154:W154" si="180">S152/R152</f>
        <v>1.0342774643009816</v>
      </c>
      <c r="T154" s="89">
        <f t="shared" si="180"/>
        <v>1.0470370350563356</v>
      </c>
      <c r="U154" s="89">
        <f t="shared" si="180"/>
        <v>1.0546669171754797</v>
      </c>
      <c r="V154" s="89">
        <f t="shared" si="180"/>
        <v>1.0678795035480781</v>
      </c>
      <c r="W154" s="89">
        <f t="shared" si="180"/>
        <v>1.0898464794028908</v>
      </c>
      <c r="X154" s="89">
        <f t="shared" ref="X154:Z155" si="181">X152/W152</f>
        <v>1.154530149798765</v>
      </c>
      <c r="Y154" s="414">
        <f t="shared" si="181"/>
        <v>1.1263230409507685</v>
      </c>
      <c r="Z154" s="90">
        <f t="shared" si="181"/>
        <v>1.0403188678468014</v>
      </c>
    </row>
    <row r="155" spans="1:51" ht="13.5" thickBot="1" x14ac:dyDescent="0.25">
      <c r="A155" s="421" t="s">
        <v>112</v>
      </c>
      <c r="B155" s="422"/>
      <c r="C155" s="423"/>
      <c r="D155" s="94">
        <f>D153/$D153</f>
        <v>1</v>
      </c>
      <c r="E155" s="87">
        <f t="shared" si="177"/>
        <v>1.1130775261981556</v>
      </c>
      <c r="F155" s="87">
        <f t="shared" si="177"/>
        <v>1.0511476835724674</v>
      </c>
      <c r="G155" s="87">
        <f t="shared" si="177"/>
        <v>1.0664349034101426</v>
      </c>
      <c r="H155" s="87">
        <f t="shared" si="177"/>
        <v>1.0773406279991966</v>
      </c>
      <c r="I155" s="87">
        <f t="shared" si="178"/>
        <v>1.0561860495048474</v>
      </c>
      <c r="J155" s="87">
        <f t="shared" si="178"/>
        <v>1.1025874930519874</v>
      </c>
      <c r="K155" s="87">
        <f t="shared" si="178"/>
        <v>1.1045141055884118</v>
      </c>
      <c r="L155" s="87">
        <f>L153/K153</f>
        <v>1.0488137605818784</v>
      </c>
      <c r="M155" s="87">
        <f t="shared" si="178"/>
        <v>0.99939337551320795</v>
      </c>
      <c r="N155" s="87">
        <f>N153/M153</f>
        <v>1.0187743308200365</v>
      </c>
      <c r="O155" s="87">
        <f>O153/N153</f>
        <v>1.0134545910755601</v>
      </c>
      <c r="P155" s="87">
        <f>P153/O153</f>
        <v>1.019971707256716</v>
      </c>
      <c r="Q155" s="87">
        <f>Q153/P153</f>
        <v>1.0266175772068302</v>
      </c>
      <c r="R155" s="87">
        <f>R153/Q153</f>
        <v>1.053593681719196</v>
      </c>
      <c r="S155" s="87">
        <f t="shared" ref="S155:W155" si="182">S153/R153</f>
        <v>1.0523377038029293</v>
      </c>
      <c r="T155" s="87">
        <f t="shared" si="182"/>
        <v>1.0407303456676551</v>
      </c>
      <c r="U155" s="87">
        <f t="shared" si="182"/>
        <v>1.079757820291622</v>
      </c>
      <c r="V155" s="87">
        <f t="shared" si="182"/>
        <v>1.0828959386610117</v>
      </c>
      <c r="W155" s="87">
        <f t="shared" si="182"/>
        <v>1.0704864188220826</v>
      </c>
      <c r="X155" s="87">
        <f t="shared" si="181"/>
        <v>1.0826578048948026</v>
      </c>
      <c r="Y155" s="415">
        <f t="shared" si="181"/>
        <v>1.1342984502918707</v>
      </c>
      <c r="Z155" s="88">
        <f t="shared" si="181"/>
        <v>1.0616968520633916</v>
      </c>
    </row>
    <row r="156" spans="1:51" x14ac:dyDescent="0.2">
      <c r="A156" s="418" t="s">
        <v>114</v>
      </c>
      <c r="B156" s="419"/>
      <c r="C156" s="420"/>
      <c r="D156" s="93">
        <f t="shared" ref="D156:H157" si="183">D152/$D152</f>
        <v>1</v>
      </c>
      <c r="E156" s="93">
        <f t="shared" si="183"/>
        <v>1.1093820874952687</v>
      </c>
      <c r="F156" s="93">
        <f t="shared" si="183"/>
        <v>1.2328668572079255</v>
      </c>
      <c r="G156" s="93">
        <f t="shared" si="183"/>
        <v>1.310836154750133</v>
      </c>
      <c r="H156" s="93">
        <f t="shared" si="183"/>
        <v>1.4088359596418476</v>
      </c>
      <c r="I156" s="93">
        <f t="shared" ref="I156:L157" si="184">I152/$D152</f>
        <v>1.4718852362662902</v>
      </c>
      <c r="J156" s="93">
        <f t="shared" si="184"/>
        <v>1.5137707510112945</v>
      </c>
      <c r="K156" s="93">
        <f t="shared" si="184"/>
        <v>1.6363107158194918</v>
      </c>
      <c r="L156" s="89">
        <f t="shared" si="184"/>
        <v>1.7391494148451716</v>
      </c>
      <c r="M156" s="89">
        <f t="shared" ref="M156:O157" si="185">M152/$D152</f>
        <v>1.9103405303080825</v>
      </c>
      <c r="N156" s="89">
        <f t="shared" si="185"/>
        <v>1.953314960595453</v>
      </c>
      <c r="O156" s="89">
        <f t="shared" si="185"/>
        <v>1.9858049231045178</v>
      </c>
      <c r="P156" s="89">
        <f t="shared" ref="P156" si="186">P152/$D152</f>
        <v>2.0205340408044714</v>
      </c>
      <c r="Q156" s="89">
        <f t="shared" ref="Q156" si="187">Q152/$D152</f>
        <v>1.9991616787585598</v>
      </c>
      <c r="R156" s="89">
        <f t="shared" ref="R156:T157" si="188">R152/$D152</f>
        <v>2.1197026052853114</v>
      </c>
      <c r="S156" s="89">
        <f t="shared" si="188"/>
        <v>2.192360635666676</v>
      </c>
      <c r="T156" s="89">
        <f t="shared" si="188"/>
        <v>2.29548277974266</v>
      </c>
      <c r="U156" s="89">
        <f t="shared" ref="U156:V156" si="189">U152/$D152</f>
        <v>2.4209697467405915</v>
      </c>
      <c r="V156" s="89">
        <f t="shared" si="189"/>
        <v>2.5853039712542598</v>
      </c>
      <c r="W156" s="89">
        <f t="shared" ref="W156:Y157" si="190">W152/$D152</f>
        <v>2.8175844312577674</v>
      </c>
      <c r="X156" s="89">
        <f t="shared" si="190"/>
        <v>3.2529861754906984</v>
      </c>
      <c r="Y156" s="414">
        <f t="shared" si="190"/>
        <v>3.6639132813494939</v>
      </c>
      <c r="Z156" s="90">
        <f t="shared" ref="Z156" si="191">Z152/$D152</f>
        <v>3.8116381167423645</v>
      </c>
    </row>
    <row r="157" spans="1:51" ht="13.5" thickBot="1" x14ac:dyDescent="0.25">
      <c r="A157" s="421" t="s">
        <v>113</v>
      </c>
      <c r="B157" s="422"/>
      <c r="C157" s="423"/>
      <c r="D157" s="95">
        <f t="shared" si="183"/>
        <v>1</v>
      </c>
      <c r="E157" s="95">
        <f t="shared" si="183"/>
        <v>1.1130775261981556</v>
      </c>
      <c r="F157" s="95">
        <f t="shared" si="183"/>
        <v>1.1700088632997636</v>
      </c>
      <c r="G157" s="95">
        <f t="shared" si="183"/>
        <v>1.2477382891220941</v>
      </c>
      <c r="H157" s="95">
        <f t="shared" si="183"/>
        <v>1.3442391519814401</v>
      </c>
      <c r="I157" s="95">
        <f t="shared" si="184"/>
        <v>1.4197666395210233</v>
      </c>
      <c r="J157" s="95">
        <f t="shared" si="184"/>
        <v>1.5654169397883297</v>
      </c>
      <c r="K157" s="95">
        <f t="shared" si="184"/>
        <v>1.7290250911232559</v>
      </c>
      <c r="L157" s="363">
        <f t="shared" si="184"/>
        <v>1.8134253079614071</v>
      </c>
      <c r="M157" s="363">
        <f t="shared" si="185"/>
        <v>1.812325239764629</v>
      </c>
      <c r="N157" s="363">
        <f t="shared" si="185"/>
        <v>1.8463504333694722</v>
      </c>
      <c r="O157" s="363">
        <f t="shared" si="185"/>
        <v>1.8711923234326415</v>
      </c>
      <c r="P157" s="363">
        <f t="shared" ref="P157" si="192">P153/$D153</f>
        <v>1.9085632287372527</v>
      </c>
      <c r="Q157" s="363">
        <f t="shared" ref="Q157" si="193">Q153/$D153</f>
        <v>1.9593645578322838</v>
      </c>
      <c r="R157" s="363">
        <f t="shared" si="188"/>
        <v>2.06437411831662</v>
      </c>
      <c r="S157" s="363">
        <f t="shared" si="188"/>
        <v>2.1724187194595088</v>
      </c>
      <c r="T157" s="363">
        <f t="shared" si="188"/>
        <v>2.2609020848379791</v>
      </c>
      <c r="U157" s="363">
        <f t="shared" ref="U157:V157" si="194">U153/$D153</f>
        <v>2.44122670701744</v>
      </c>
      <c r="V157" s="363">
        <f t="shared" si="194"/>
        <v>2.6435944863799814</v>
      </c>
      <c r="W157" s="363">
        <f t="shared" si="190"/>
        <v>2.8299319945427088</v>
      </c>
      <c r="X157" s="363">
        <f t="shared" si="190"/>
        <v>3.0638479612131797</v>
      </c>
      <c r="Y157" s="363">
        <f t="shared" si="190"/>
        <v>3.4753179943340169</v>
      </c>
      <c r="Z157" s="364">
        <f t="shared" ref="Z157" si="195">Z153/$D153</f>
        <v>3.6897341745036853</v>
      </c>
    </row>
    <row r="185" spans="1:1" x14ac:dyDescent="0.2">
      <c r="A185" s="1" t="s">
        <v>22</v>
      </c>
    </row>
  </sheetData>
  <mergeCells count="7">
    <mergeCell ref="A156:C156"/>
    <mergeCell ref="A157:C157"/>
    <mergeCell ref="A151:C151"/>
    <mergeCell ref="A152:C152"/>
    <mergeCell ref="A153:C153"/>
    <mergeCell ref="A154:C154"/>
    <mergeCell ref="A155:C15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/>
  </sheetViews>
  <sheetFormatPr defaultRowHeight="12.75" x14ac:dyDescent="0.2"/>
  <sheetData/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5"/>
  <sheetViews>
    <sheetView zoomScale="90" zoomScaleNormal="90" workbookViewId="0"/>
  </sheetViews>
  <sheetFormatPr defaultColWidth="9.140625" defaultRowHeight="12" x14ac:dyDescent="0.2"/>
  <cols>
    <col min="1" max="1" width="49.7109375" style="2" customWidth="1"/>
    <col min="2" max="2" width="10.7109375" style="2" customWidth="1"/>
    <col min="3" max="3" width="10.7109375" style="14" customWidth="1"/>
    <col min="4" max="5" width="10.7109375" style="3" customWidth="1"/>
    <col min="6" max="9" width="10.7109375" style="3" hidden="1" customWidth="1"/>
    <col min="10" max="12" width="10.85546875" style="3" hidden="1" customWidth="1"/>
    <col min="13" max="27" width="10.85546875" style="3" customWidth="1"/>
    <col min="28" max="16384" width="9.140625" style="3"/>
  </cols>
  <sheetData>
    <row r="1" spans="1:27" ht="15.75" x14ac:dyDescent="0.25">
      <c r="A1" s="6" t="s">
        <v>120</v>
      </c>
    </row>
    <row r="2" spans="1:27" ht="9" customHeight="1" thickBot="1" x14ac:dyDescent="0.3">
      <c r="A2" s="8"/>
    </row>
    <row r="3" spans="1:27" s="99" customFormat="1" ht="15" thickBot="1" x14ac:dyDescent="0.25">
      <c r="A3" s="101" t="s">
        <v>122</v>
      </c>
      <c r="B3" s="290" t="s">
        <v>107</v>
      </c>
      <c r="C3" s="290" t="s">
        <v>12</v>
      </c>
      <c r="D3" s="290" t="s">
        <v>13</v>
      </c>
      <c r="E3" s="290" t="s">
        <v>14</v>
      </c>
      <c r="F3" s="290" t="s">
        <v>38</v>
      </c>
      <c r="G3" s="290" t="s">
        <v>44</v>
      </c>
      <c r="H3" s="290" t="s">
        <v>46</v>
      </c>
      <c r="I3" s="290" t="s">
        <v>121</v>
      </c>
      <c r="J3" s="290" t="s">
        <v>146</v>
      </c>
      <c r="K3" s="290" t="s">
        <v>147</v>
      </c>
      <c r="L3" s="329" t="s">
        <v>158</v>
      </c>
      <c r="M3" s="329" t="s">
        <v>165</v>
      </c>
      <c r="N3" s="329" t="s">
        <v>175</v>
      </c>
      <c r="O3" s="329" t="s">
        <v>182</v>
      </c>
      <c r="P3" s="329" t="s">
        <v>270</v>
      </c>
      <c r="Q3" s="329" t="s">
        <v>284</v>
      </c>
      <c r="R3" s="329" t="s">
        <v>299</v>
      </c>
      <c r="S3" s="329" t="s">
        <v>313</v>
      </c>
      <c r="T3" s="329" t="s">
        <v>320</v>
      </c>
      <c r="U3" s="329" t="s">
        <v>331</v>
      </c>
      <c r="V3" s="329" t="s">
        <v>335</v>
      </c>
      <c r="W3" s="329" t="s">
        <v>352</v>
      </c>
      <c r="X3" s="329" t="s">
        <v>359</v>
      </c>
      <c r="Y3" s="329" t="s">
        <v>365</v>
      </c>
      <c r="Z3" s="329" t="s">
        <v>378</v>
      </c>
      <c r="AA3" s="330" t="s">
        <v>389</v>
      </c>
    </row>
    <row r="4" spans="1:27" ht="12.75" x14ac:dyDescent="0.2">
      <c r="A4" s="68" t="s">
        <v>78</v>
      </c>
      <c r="B4" s="30">
        <f>SUM('Tabulka 1,2,3'!B5:C5)</f>
        <v>23390.427011</v>
      </c>
      <c r="C4" s="30">
        <f>SUM('Tabulka 1,2,3'!D5:E5)</f>
        <v>27424.359199999999</v>
      </c>
      <c r="D4" s="30">
        <f>SUM('Tabulka 1,2,3'!F5:G5)</f>
        <v>27481.229027699999</v>
      </c>
      <c r="E4" s="30">
        <f>SUM('Tabulka 1,2,3'!H5:I5)</f>
        <v>29047.995515459996</v>
      </c>
      <c r="F4" s="30">
        <f>SUM('Tabulka 1,2,3'!J5:K5)</f>
        <v>30579.190452999999</v>
      </c>
      <c r="G4" s="30">
        <f>SUM('Tabulka 1,2,3'!L5:M5)</f>
        <v>32503.105751719999</v>
      </c>
      <c r="H4" s="30">
        <f>SUM('Tabulka 1,2,3'!N5:O5)</f>
        <v>33385.905809659998</v>
      </c>
      <c r="I4" s="30">
        <f>SUM('Tabulka 1,2,3'!P5:Q5)</f>
        <v>33741.015245699993</v>
      </c>
      <c r="J4" s="30">
        <f>SUM('Tabulka 1,2,3'!R5:S5)</f>
        <v>43010.462123999998</v>
      </c>
      <c r="K4" s="291">
        <f>SUM('Tabulka 1,2,3'!T5:U5)</f>
        <v>47480.604608000001</v>
      </c>
      <c r="L4" s="220">
        <f>SUM('Tabulka 1,2,3'!V5:W5)</f>
        <v>47280.695873780001</v>
      </c>
      <c r="M4" s="220">
        <f>SUM('Tabulka 1,2,3'!X5:Y5)</f>
        <v>48684.95953937</v>
      </c>
      <c r="N4" s="220">
        <f>SUM('Tabulka 1,2,3'!Z5:AA5)</f>
        <v>52706.784360240003</v>
      </c>
      <c r="O4" s="220">
        <v>52725.269239379995</v>
      </c>
      <c r="P4" s="220">
        <v>52874.688965349997</v>
      </c>
      <c r="Q4" s="220">
        <v>53676.297839539999</v>
      </c>
      <c r="R4" s="220">
        <v>59867.190156100005</v>
      </c>
      <c r="S4" s="220">
        <f>SUM('Tabulka 1,2,3'!AJ5:AK5)</f>
        <v>60944.392129</v>
      </c>
      <c r="T4" s="220">
        <f>SUM('Tabulka 1,2,3'!AL5:AM5)</f>
        <v>62253.525754300004</v>
      </c>
      <c r="U4" s="220">
        <f>SUM('Tabulka 1,2,3'!AN5:AO5)</f>
        <v>65253.556840049998</v>
      </c>
      <c r="V4" s="220">
        <f>SUM('Tabulka 1,2,3'!AN5,'Tabulka 1,2,3'!AP5)</f>
        <v>65253.556840049998</v>
      </c>
      <c r="W4" s="220">
        <v>68359.442219999997</v>
      </c>
      <c r="X4" s="220">
        <v>71849.120672000005</v>
      </c>
      <c r="Y4" s="220">
        <v>97262.133025999996</v>
      </c>
      <c r="Z4" s="220">
        <v>126322.390017</v>
      </c>
      <c r="AA4" s="378">
        <v>129396.045996</v>
      </c>
    </row>
    <row r="5" spans="1:27" ht="25.5" x14ac:dyDescent="0.2">
      <c r="A5" s="379" t="s">
        <v>377</v>
      </c>
      <c r="B5" s="366">
        <f>SUM('Tabulka 1,2,3'!B4:C4)</f>
        <v>79580.059166666673</v>
      </c>
      <c r="C5" s="366">
        <f>SUM('Tabulka 1,2,3'!D4:E4)</f>
        <v>83206.012468333342</v>
      </c>
      <c r="D5" s="366">
        <f>SUM('Tabulka 1,2,3'!F4:G4)</f>
        <v>87728.700484999994</v>
      </c>
      <c r="E5" s="366">
        <f>SUM('Tabulka 1,2,3'!H4:I4)</f>
        <v>99189.587819999986</v>
      </c>
      <c r="F5" s="366">
        <f>SUM('Tabulka 1,2,3'!J4:K4)</f>
        <v>104217.448217</v>
      </c>
      <c r="G5" s="366">
        <f>SUM('Tabulka 1,2,3'!L4:M4)</f>
        <v>111248.73458833335</v>
      </c>
      <c r="H5" s="366">
        <f>SUM('Tabulka 1,2,3'!N4:O4)</f>
        <v>121483.79213833333</v>
      </c>
      <c r="I5" s="366">
        <f>SUM('Tabulka 1,2,3'!P4:Q4)</f>
        <v>129830.19921799999</v>
      </c>
      <c r="J5" s="366">
        <f>SUM('Tabulka 1,2,3'!R4:S4)</f>
        <v>137341.113167</v>
      </c>
      <c r="K5" s="366">
        <f>SUM('Tabulka 1,2,3'!T4:U4)</f>
        <v>151720.254266</v>
      </c>
      <c r="L5" s="371">
        <f>SUM('Tabulka 1,2,3'!V4:W4)</f>
        <v>161643.90603299998</v>
      </c>
      <c r="M5" s="371">
        <f>SUM('Tabulka 1,2,3'!X4:Y4)</f>
        <v>160112.90358799999</v>
      </c>
      <c r="N5" s="371">
        <f>SUM('Tabulka 1,2,3'!Z4:AA4)</f>
        <v>160011.11892400001</v>
      </c>
      <c r="O5" s="371">
        <v>162854.666448</v>
      </c>
      <c r="P5" s="371">
        <v>167010.74608800001</v>
      </c>
      <c r="Q5" s="371">
        <v>172061.95475799998</v>
      </c>
      <c r="R5" s="371">
        <v>177969.20650299999</v>
      </c>
      <c r="S5" s="371">
        <f>SUM('Tabulka 1,2,3'!AJ4:AK4)</f>
        <v>189339.815412</v>
      </c>
      <c r="T5" s="371">
        <f>SUM('Tabulka 1,2,3'!AL4:AM4)</f>
        <v>198224.844075</v>
      </c>
      <c r="U5" s="371">
        <f>SUM('Tabulka 1,2,3'!AN4:AO4)</f>
        <v>200404.076825</v>
      </c>
      <c r="V5" s="371">
        <f>SUM('Tabulka 1,2,3'!AN4,'Tabulka 1,2,3'!AP4)</f>
        <v>216000</v>
      </c>
      <c r="W5" s="371">
        <v>236208.89221600001</v>
      </c>
      <c r="X5" s="371">
        <v>254187.14494500001</v>
      </c>
      <c r="Y5" s="371">
        <v>255723.57462299999</v>
      </c>
      <c r="Z5" s="371">
        <v>274068.75114444003</v>
      </c>
      <c r="AA5" s="356">
        <v>295697.96816916997</v>
      </c>
    </row>
    <row r="6" spans="1:27" ht="13.5" thickBot="1" x14ac:dyDescent="0.25">
      <c r="A6" s="380" t="s">
        <v>79</v>
      </c>
      <c r="B6" s="381">
        <f>SUM(B4:B5)</f>
        <v>102970.48617766667</v>
      </c>
      <c r="C6" s="381">
        <f t="shared" ref="C6:I6" si="0">SUM(C4:C5)</f>
        <v>110630.37166833333</v>
      </c>
      <c r="D6" s="381">
        <f t="shared" si="0"/>
        <v>115209.92951269999</v>
      </c>
      <c r="E6" s="381">
        <f t="shared" si="0"/>
        <v>128237.58333545999</v>
      </c>
      <c r="F6" s="381">
        <f t="shared" si="0"/>
        <v>134796.63866999999</v>
      </c>
      <c r="G6" s="381">
        <f t="shared" si="0"/>
        <v>143751.84034005334</v>
      </c>
      <c r="H6" s="381">
        <f t="shared" si="0"/>
        <v>154869.69794799332</v>
      </c>
      <c r="I6" s="381">
        <f t="shared" si="0"/>
        <v>163571.21446369999</v>
      </c>
      <c r="J6" s="381">
        <f t="shared" ref="J6:O6" si="1">SUM(J4:J5)</f>
        <v>180351.57529100002</v>
      </c>
      <c r="K6" s="382">
        <f t="shared" si="1"/>
        <v>199200.858874</v>
      </c>
      <c r="L6" s="383">
        <f t="shared" si="1"/>
        <v>208924.60190677998</v>
      </c>
      <c r="M6" s="383">
        <f t="shared" si="1"/>
        <v>208797.86312736999</v>
      </c>
      <c r="N6" s="383">
        <f t="shared" si="1"/>
        <v>212717.90328424002</v>
      </c>
      <c r="O6" s="384">
        <f t="shared" si="1"/>
        <v>215579.93568738</v>
      </c>
      <c r="P6" s="384">
        <f t="shared" ref="P6:Q6" si="2">SUM(P4:P5)</f>
        <v>219885.43505335</v>
      </c>
      <c r="Q6" s="384">
        <f t="shared" si="2"/>
        <v>225738.25259753998</v>
      </c>
      <c r="R6" s="384">
        <f t="shared" ref="R6:S6" si="3">SUM(R4:R5)</f>
        <v>237836.39665909999</v>
      </c>
      <c r="S6" s="384">
        <f t="shared" si="3"/>
        <v>250284.20754099998</v>
      </c>
      <c r="T6" s="384">
        <f t="shared" ref="T6:U6" si="4">SUM(T4:T5)</f>
        <v>260478.36982930001</v>
      </c>
      <c r="U6" s="384">
        <f t="shared" si="4"/>
        <v>265657.63366504997</v>
      </c>
      <c r="V6" s="384">
        <f t="shared" ref="V6" si="5">SUM(V4:V5)</f>
        <v>281253.55684004998</v>
      </c>
      <c r="W6" s="384">
        <f>SUM(W4:W5)</f>
        <v>304568.33443599998</v>
      </c>
      <c r="X6" s="384">
        <f>SUM(X4:X5)</f>
        <v>326036.265617</v>
      </c>
      <c r="Y6" s="384">
        <f>SUM(Y4:Y5)</f>
        <v>352985.70764899999</v>
      </c>
      <c r="Z6" s="384">
        <f>SUM(Z4:Z5)</f>
        <v>400391.14116144006</v>
      </c>
      <c r="AA6" s="385">
        <f>SUM(AA4:AA5)</f>
        <v>425094.01416516997</v>
      </c>
    </row>
    <row r="7" spans="1:27" ht="15" thickBot="1" x14ac:dyDescent="0.25">
      <c r="A7" s="102" t="s">
        <v>123</v>
      </c>
      <c r="B7" s="290" t="s">
        <v>107</v>
      </c>
      <c r="C7" s="290" t="s">
        <v>12</v>
      </c>
      <c r="D7" s="290" t="s">
        <v>13</v>
      </c>
      <c r="E7" s="290" t="s">
        <v>14</v>
      </c>
      <c r="F7" s="290" t="s">
        <v>38</v>
      </c>
      <c r="G7" s="290" t="s">
        <v>44</v>
      </c>
      <c r="H7" s="290" t="s">
        <v>46</v>
      </c>
      <c r="I7" s="290" t="s">
        <v>121</v>
      </c>
      <c r="J7" s="290" t="s">
        <v>146</v>
      </c>
      <c r="K7" s="290" t="s">
        <v>147</v>
      </c>
      <c r="L7" s="329" t="s">
        <v>158</v>
      </c>
      <c r="M7" s="329" t="s">
        <v>165</v>
      </c>
      <c r="N7" s="329" t="s">
        <v>175</v>
      </c>
      <c r="O7" s="329" t="s">
        <v>182</v>
      </c>
      <c r="P7" s="329" t="s">
        <v>270</v>
      </c>
      <c r="Q7" s="329" t="s">
        <v>284</v>
      </c>
      <c r="R7" s="329" t="s">
        <v>299</v>
      </c>
      <c r="S7" s="329" t="s">
        <v>313</v>
      </c>
      <c r="T7" s="329" t="s">
        <v>320</v>
      </c>
      <c r="U7" s="329" t="s">
        <v>331</v>
      </c>
      <c r="V7" s="329" t="s">
        <v>335</v>
      </c>
      <c r="W7" s="329" t="s">
        <v>352</v>
      </c>
      <c r="X7" s="329" t="s">
        <v>359</v>
      </c>
      <c r="Y7" s="329" t="s">
        <v>365</v>
      </c>
      <c r="Z7" s="329" t="s">
        <v>378</v>
      </c>
      <c r="AA7" s="330" t="s">
        <v>389</v>
      </c>
    </row>
    <row r="8" spans="1:27" ht="12.75" x14ac:dyDescent="0.2">
      <c r="A8" s="68" t="s">
        <v>78</v>
      </c>
      <c r="B8" s="103">
        <f>B4/B6</f>
        <v>0.22715661428112363</v>
      </c>
      <c r="C8" s="103">
        <f t="shared" ref="C8:I8" si="6">C4/C6</f>
        <v>0.24789177498397491</v>
      </c>
      <c r="D8" s="103">
        <f t="shared" si="6"/>
        <v>0.23853177537679726</v>
      </c>
      <c r="E8" s="103">
        <f t="shared" si="6"/>
        <v>0.22651702223265233</v>
      </c>
      <c r="F8" s="103">
        <f t="shared" si="6"/>
        <v>0.22685425063055101</v>
      </c>
      <c r="G8" s="103">
        <f t="shared" si="6"/>
        <v>0.22610566706368426</v>
      </c>
      <c r="H8" s="103">
        <f t="shared" si="6"/>
        <v>0.215574164940073</v>
      </c>
      <c r="I8" s="103">
        <f t="shared" si="6"/>
        <v>0.20627721910805924</v>
      </c>
      <c r="J8" s="103">
        <f t="shared" ref="J8:O8" si="7">J4/J6</f>
        <v>0.23848121123756175</v>
      </c>
      <c r="K8" s="296">
        <f t="shared" si="7"/>
        <v>0.23835542113818287</v>
      </c>
      <c r="L8" s="221">
        <f t="shared" si="7"/>
        <v>0.22630506624048116</v>
      </c>
      <c r="M8" s="221">
        <f t="shared" si="7"/>
        <v>0.23316790129059611</v>
      </c>
      <c r="N8" s="221">
        <f t="shared" si="7"/>
        <v>0.24777784825103141</v>
      </c>
      <c r="O8" s="221">
        <f t="shared" si="7"/>
        <v>0.24457410227563456</v>
      </c>
      <c r="P8" s="221">
        <f t="shared" ref="P8:V8" si="8">P4/P6</f>
        <v>0.2404647172402356</v>
      </c>
      <c r="Q8" s="221">
        <f t="shared" si="8"/>
        <v>0.23778113466323939</v>
      </c>
      <c r="R8" s="221">
        <f t="shared" si="8"/>
        <v>0.25171584751979714</v>
      </c>
      <c r="S8" s="221">
        <f t="shared" si="8"/>
        <v>0.24350074951899023</v>
      </c>
      <c r="T8" s="221">
        <f t="shared" si="8"/>
        <v>0.23899691093389741</v>
      </c>
      <c r="U8" s="221">
        <f t="shared" si="8"/>
        <v>0.24563027209044505</v>
      </c>
      <c r="V8" s="221">
        <f t="shared" si="8"/>
        <v>0.23200971242173465</v>
      </c>
      <c r="W8" s="221">
        <f t="shared" ref="W8:X8" si="9">W4/W6</f>
        <v>0.22444697787308748</v>
      </c>
      <c r="X8" s="221">
        <f t="shared" si="9"/>
        <v>0.22037156061774524</v>
      </c>
      <c r="Y8" s="221">
        <f t="shared" ref="Y8" si="10">Y4/Y6</f>
        <v>0.27554127806986167</v>
      </c>
      <c r="Z8" s="221">
        <f t="shared" ref="Z8" si="11">Z4/Z6</f>
        <v>0.31549746493033937</v>
      </c>
      <c r="AA8" s="386">
        <f>AA4/AA6</f>
        <v>0.30439394977159867</v>
      </c>
    </row>
    <row r="9" spans="1:27" ht="26.25" thickBot="1" x14ac:dyDescent="0.25">
      <c r="A9" s="390" t="s">
        <v>377</v>
      </c>
      <c r="B9" s="387">
        <f>B5/B6</f>
        <v>0.77284338571887645</v>
      </c>
      <c r="C9" s="387">
        <f t="shared" ref="C9:H9" si="12">C5/C6</f>
        <v>0.75210822501602514</v>
      </c>
      <c r="D9" s="387">
        <f t="shared" si="12"/>
        <v>0.76146822462320274</v>
      </c>
      <c r="E9" s="387">
        <f t="shared" si="12"/>
        <v>0.77348297776734765</v>
      </c>
      <c r="F9" s="387">
        <f t="shared" si="12"/>
        <v>0.77314574936944913</v>
      </c>
      <c r="G9" s="387">
        <f t="shared" si="12"/>
        <v>0.77389433293631571</v>
      </c>
      <c r="H9" s="387">
        <f t="shared" si="12"/>
        <v>0.78442583505992702</v>
      </c>
      <c r="I9" s="387">
        <f t="shared" ref="I9:O9" si="13">I5/I6</f>
        <v>0.7937227808919407</v>
      </c>
      <c r="J9" s="387">
        <f t="shared" si="13"/>
        <v>0.76151878876243817</v>
      </c>
      <c r="K9" s="387">
        <f t="shared" si="13"/>
        <v>0.76164457886181713</v>
      </c>
      <c r="L9" s="388">
        <f t="shared" si="13"/>
        <v>0.77369493375951881</v>
      </c>
      <c r="M9" s="388">
        <f t="shared" si="13"/>
        <v>0.76683209870940394</v>
      </c>
      <c r="N9" s="388">
        <f t="shared" si="13"/>
        <v>0.75222215174896856</v>
      </c>
      <c r="O9" s="388">
        <f t="shared" si="13"/>
        <v>0.75542589772436541</v>
      </c>
      <c r="P9" s="388">
        <f t="shared" ref="P9:V9" si="14">P5/P6</f>
        <v>0.75953528275976445</v>
      </c>
      <c r="Q9" s="388">
        <f t="shared" si="14"/>
        <v>0.76221886533676064</v>
      </c>
      <c r="R9" s="388">
        <f t="shared" si="14"/>
        <v>0.74828415248020286</v>
      </c>
      <c r="S9" s="388">
        <f t="shared" si="14"/>
        <v>0.75649925048100986</v>
      </c>
      <c r="T9" s="388">
        <f t="shared" si="14"/>
        <v>0.76100308906610259</v>
      </c>
      <c r="U9" s="388">
        <f t="shared" si="14"/>
        <v>0.75436972790955503</v>
      </c>
      <c r="V9" s="388">
        <f t="shared" si="14"/>
        <v>0.76799028757826537</v>
      </c>
      <c r="W9" s="388">
        <f t="shared" ref="W9:X9" si="15">W5/W6</f>
        <v>0.77555302212691257</v>
      </c>
      <c r="X9" s="388">
        <f t="shared" si="15"/>
        <v>0.77962843938225479</v>
      </c>
      <c r="Y9" s="388">
        <f t="shared" ref="Y9" si="16">Y5/Y6</f>
        <v>0.72445872193013838</v>
      </c>
      <c r="Z9" s="409">
        <f t="shared" ref="Z9" si="17">Z5/Z6</f>
        <v>0.68450253506966052</v>
      </c>
      <c r="AA9" s="389">
        <f>AA5/AA6</f>
        <v>0.69560605022840138</v>
      </c>
    </row>
    <row r="10" spans="1:27" ht="14.25" x14ac:dyDescent="0.2">
      <c r="A10" s="18"/>
      <c r="B10" s="17"/>
      <c r="C10" s="70"/>
      <c r="V10" s="289" t="s">
        <v>334</v>
      </c>
    </row>
    <row r="11" spans="1:27" ht="14.25" x14ac:dyDescent="0.2">
      <c r="A11" s="18"/>
      <c r="B11" s="17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AA11" s="289" t="s">
        <v>379</v>
      </c>
    </row>
    <row r="12" spans="1:27" ht="12.75" x14ac:dyDescent="0.2">
      <c r="A12" s="18"/>
      <c r="B12" s="17"/>
      <c r="C12" s="70"/>
    </row>
    <row r="13" spans="1:27" ht="12.75" x14ac:dyDescent="0.2">
      <c r="A13" s="18"/>
      <c r="B13" s="17"/>
      <c r="C13" s="70"/>
    </row>
    <row r="14" spans="1:27" x14ac:dyDescent="0.2">
      <c r="A14" s="15"/>
      <c r="B14" s="13"/>
    </row>
    <row r="15" spans="1:27" ht="15.75" x14ac:dyDescent="0.25">
      <c r="A15" s="6" t="s">
        <v>124</v>
      </c>
      <c r="B15" s="13"/>
    </row>
    <row r="16" spans="1:27" ht="9" customHeight="1" thickBot="1" x14ac:dyDescent="0.25">
      <c r="A16" s="15"/>
      <c r="B16" s="13"/>
    </row>
    <row r="17" spans="1:26" ht="13.5" thickBot="1" x14ac:dyDescent="0.25">
      <c r="A17" s="69" t="s">
        <v>80</v>
      </c>
      <c r="B17" s="290" t="s">
        <v>107</v>
      </c>
      <c r="C17" s="290" t="s">
        <v>12</v>
      </c>
      <c r="D17" s="290" t="s">
        <v>13</v>
      </c>
      <c r="E17" s="290" t="s">
        <v>14</v>
      </c>
      <c r="F17" s="290" t="s">
        <v>38</v>
      </c>
      <c r="G17" s="290" t="s">
        <v>44</v>
      </c>
      <c r="H17" s="290" t="s">
        <v>46</v>
      </c>
      <c r="I17" s="290" t="s">
        <v>121</v>
      </c>
      <c r="J17" s="290" t="s">
        <v>146</v>
      </c>
      <c r="K17" s="290" t="s">
        <v>147</v>
      </c>
      <c r="L17" s="329" t="s">
        <v>158</v>
      </c>
      <c r="M17" s="329" t="s">
        <v>165</v>
      </c>
      <c r="N17" s="329" t="s">
        <v>175</v>
      </c>
      <c r="O17" s="329" t="s">
        <v>182</v>
      </c>
      <c r="P17" s="329" t="s">
        <v>270</v>
      </c>
      <c r="Q17" s="329" t="s">
        <v>284</v>
      </c>
      <c r="R17" s="329" t="s">
        <v>299</v>
      </c>
      <c r="S17" s="329" t="s">
        <v>313</v>
      </c>
      <c r="T17" s="329" t="s">
        <v>320</v>
      </c>
      <c r="U17" s="329" t="s">
        <v>331</v>
      </c>
      <c r="V17" s="329" t="s">
        <v>352</v>
      </c>
      <c r="W17" s="329" t="s">
        <v>359</v>
      </c>
      <c r="X17" s="329" t="s">
        <v>365</v>
      </c>
      <c r="Y17" s="329" t="s">
        <v>376</v>
      </c>
      <c r="Z17" s="330" t="s">
        <v>389</v>
      </c>
    </row>
    <row r="18" spans="1:26" ht="12.75" x14ac:dyDescent="0.2">
      <c r="A18" s="68" t="s">
        <v>81</v>
      </c>
      <c r="B18" s="30">
        <f>AVERAGE('Tabulka 1,2,3'!B5*1000000/'Tabulka 1,2,3'!B25,'Tabulka 1,2,3'!C5*1000000/'Tabulka 1,2,3'!C25)</f>
        <v>5741858.583333334</v>
      </c>
      <c r="C18" s="30">
        <f>AVERAGE('Tabulka 1,2,3'!D5*1000000/'Tabulka 1,2,3'!D25,'Tabulka 1,2,3'!E5*1000000/'Tabulka 1,2,3'!E25)</f>
        <v>5830008.333333333</v>
      </c>
      <c r="D18" s="30">
        <f>AVERAGE('Tabulka 1,2,3'!F5*1000000/'Tabulka 1,2,3'!F25,'Tabulka 1,2,3'!G5*1000000/'Tabulka 1,2,3'!G25)</f>
        <v>5838370.666666667</v>
      </c>
      <c r="E18" s="30">
        <f>AVERAGE('Tabulka 1,2,3'!H5*1000000/'Tabulka 1,2,3'!H25,'Tabulka 1,2,3'!I5*1000000/'Tabulka 1,2,3'!I25)</f>
        <v>5823069.5</v>
      </c>
      <c r="F18" s="30">
        <f>AVERAGE('Tabulka 1,2,3'!J5*1000000/'Tabulka 1,2,3'!J25,'Tabulka 1,2,3'!K5*1000000/'Tabulka 1,2,3'!K25)</f>
        <v>5801309.5</v>
      </c>
      <c r="G18" s="30">
        <f>AVERAGE('Tabulka 1,2,3'!L5*1000000/'Tabulka 1,2,3'!L25,'Tabulka 1,2,3'!M5*1000000/'Tabulka 1,2,3'!M25)</f>
        <v>5798215.916666667</v>
      </c>
      <c r="H18" s="30">
        <f>AVERAGE(5869354,5817435.16666667)</f>
        <v>5843394.5833333349</v>
      </c>
      <c r="I18" s="30">
        <f>AVERAGE(5872050,5816209)</f>
        <v>5844129.5</v>
      </c>
      <c r="J18" s="30">
        <f>AVERAGE('Tabulka 1,2,3'!R5*1000000/'Tabulka 1,2,3'!R25,'Tabulka 1,2,3'!S5*1000000/'Tabulka 1,2,3'!S25)</f>
        <v>5845027.916666667</v>
      </c>
      <c r="K18" s="30">
        <f>AVERAGE('Tabulka 1,2,3'!T5*1000000/'Tabulka 1,2,3'!T25,'Tabulka 1,2,3'!U5*1000000/'Tabulka 1,2,3'!U25)</f>
        <v>5815997.083333333</v>
      </c>
      <c r="L18" s="145">
        <f>AVERAGE('Tabulka 1,2,3'!V5*1000000/'Tabulka 1,2,3'!V25,'Tabulka 1,2,3'!W5*1000000/'Tabulka 1,2,3'!W25)</f>
        <v>5816425.666666667</v>
      </c>
      <c r="M18" s="220">
        <f>AVERAGE('Tabulka 1,2,3'!X5*1000000/'Tabulka 1,2,3'!X25,'Tabulka 1,2,3'!Y5*1000000/'Tabulka 1,2,3'!Y25)</f>
        <v>5991267.916666667</v>
      </c>
      <c r="N18" s="220">
        <f>AVERAGE('Tabulka 1,2,3'!Z5*1000000/'Tabulka 1,2,3'!Z25,'Tabulka 1,2,3'!AA5*1000000/'Tabulka 1,2,3'!AA25)</f>
        <v>6074192.5</v>
      </c>
      <c r="O18" s="220">
        <v>6076212.416666667</v>
      </c>
      <c r="P18" s="220">
        <v>6093506.666666667</v>
      </c>
      <c r="Q18" s="220">
        <v>6097428.916666667</v>
      </c>
      <c r="R18" s="220">
        <v>6079284.833333333</v>
      </c>
      <c r="S18" s="220">
        <v>6010292.083333333</v>
      </c>
      <c r="T18" s="220">
        <v>5962981.3329999996</v>
      </c>
      <c r="U18" s="220">
        <v>5910648.083333333</v>
      </c>
      <c r="V18" s="220">
        <v>5878865</v>
      </c>
      <c r="W18" s="220">
        <v>5881558.6699999999</v>
      </c>
      <c r="X18" s="220">
        <v>5961539.833333333</v>
      </c>
      <c r="Y18" s="220">
        <v>5957479.25</v>
      </c>
      <c r="Z18" s="378">
        <v>6104799</v>
      </c>
    </row>
    <row r="19" spans="1:26" ht="12.75" x14ac:dyDescent="0.2">
      <c r="A19" s="292" t="s">
        <v>82</v>
      </c>
      <c r="B19" s="30">
        <f>AVERAGE('Tabulka 1,2,3'!B4*1000000/'Tabulka 1,2,3'!B24,'Tabulka 1,2,3'!C4*1000000/'Tabulka 1,2,3'!C24)</f>
        <v>4748927.5</v>
      </c>
      <c r="C19" s="30">
        <f>AVERAGE('Tabulka 1,2,3'!D4*1000000/'Tabulka 1,2,3'!D24,'Tabulka 1,2,3'!E4*1000000/'Tabulka 1,2,3'!E24)</f>
        <v>4585314.75</v>
      </c>
      <c r="D19" s="30">
        <f>AVERAGE('Tabulka 1,2,3'!F4*1000000/'Tabulka 1,2,3'!F24,'Tabulka 1,2,3'!G4*1000000/'Tabulka 1,2,3'!G24)</f>
        <v>4532645.25</v>
      </c>
      <c r="E19" s="30">
        <f>AVERAGE('Tabulka 1,2,3'!H4*1000000/'Tabulka 1,2,3'!H24,'Tabulka 1,2,3'!I4*1000000/'Tabulka 1,2,3'!I24)</f>
        <v>4530131</v>
      </c>
      <c r="F19" s="30">
        <f>AVERAGE('Tabulka 1,2,3'!J4*1000000/'Tabulka 1,2,3'!J24,'Tabulka 1,2,3'!K4*1000000/'Tabulka 1,2,3'!K24)</f>
        <v>4533492.5</v>
      </c>
      <c r="G19" s="30">
        <f>AVERAGE('Tabulka 1,2,3'!L4*1000000/'Tabulka 1,2,3'!L24,'Tabulka 1,2,3'!M4*1000000/'Tabulka 1,2,3'!M24)</f>
        <v>4517903.916666666</v>
      </c>
      <c r="H19" s="30">
        <f>AVERAGE(4437184,4501153)</f>
        <v>4469168.5</v>
      </c>
      <c r="I19" s="30">
        <f>AVERAGE(4430300,4484544)</f>
        <v>4457422</v>
      </c>
      <c r="J19" s="30">
        <f>AVERAGE('Tabulka 1,2,3'!R4*1000000/'Tabulka 1,2,3'!R24,'Tabulka 1,2,3'!S4*1000000/'Tabulka 1,2,3'!S24)</f>
        <v>4448483.916666666</v>
      </c>
      <c r="K19" s="30">
        <f>AVERAGE('Tabulka 1,2,3'!T4*1000000/'Tabulka 1,2,3'!T24,'Tabulka 1,2,3'!U4*1000000/'Tabulka 1,2,3'!U24)</f>
        <v>4507455.916666667</v>
      </c>
      <c r="L19" s="145">
        <f>AVERAGE('Tabulka 1,2,3'!V4*1000000/'Tabulka 1,2,3'!V24,'Tabulka 1,2,3'!W4*1000000/'Tabulka 1,2,3'!W24)</f>
        <v>4551719.166666667</v>
      </c>
      <c r="M19" s="293">
        <f>AVERAGE('Tabulka 1,2,3'!X4*1000000/'Tabulka 1,2,3'!X24,'Tabulka 1,2,3'!Y4*1000000/'Tabulka 1,2,3'!Y24)</f>
        <v>4380144.583333334</v>
      </c>
      <c r="N19" s="293">
        <f>AVERAGE('Tabulka 1,2,3'!Z4*1000000/'Tabulka 1,2,3'!Z24,'Tabulka 1,2,3'!AA4*1000000/'Tabulka 1,2,3'!AA24)</f>
        <v>4310694.083333333</v>
      </c>
      <c r="O19" s="293">
        <v>4326584.583333333</v>
      </c>
      <c r="P19" s="293">
        <v>4307901.666666667</v>
      </c>
      <c r="Q19" s="293">
        <v>4306847.75</v>
      </c>
      <c r="R19" s="293">
        <v>4333398.166666667</v>
      </c>
      <c r="S19" s="293">
        <v>4411487.25</v>
      </c>
      <c r="T19" s="293">
        <v>4480363.5</v>
      </c>
      <c r="U19" s="293">
        <v>4559633.666666667</v>
      </c>
      <c r="V19" s="293">
        <v>4626582.583333333</v>
      </c>
      <c r="W19" s="371">
        <v>4654661.666666667</v>
      </c>
      <c r="X19" s="371">
        <v>4586852.166666667</v>
      </c>
      <c r="Y19" s="371">
        <v>4589246.833333333</v>
      </c>
      <c r="Z19" s="356">
        <v>4709571</v>
      </c>
    </row>
    <row r="20" spans="1:26" ht="13.5" thickBot="1" x14ac:dyDescent="0.25">
      <c r="A20" s="100" t="s">
        <v>21</v>
      </c>
      <c r="B20" s="294">
        <f>SUM(B18:B19)</f>
        <v>10490786.083333334</v>
      </c>
      <c r="C20" s="294">
        <f t="shared" ref="C20:I20" si="18">SUM(C18:C19)</f>
        <v>10415323.083333332</v>
      </c>
      <c r="D20" s="294">
        <f t="shared" si="18"/>
        <v>10371015.916666668</v>
      </c>
      <c r="E20" s="294">
        <f t="shared" si="18"/>
        <v>10353200.5</v>
      </c>
      <c r="F20" s="294">
        <f t="shared" si="18"/>
        <v>10334802</v>
      </c>
      <c r="G20" s="294">
        <f t="shared" si="18"/>
        <v>10316119.833333332</v>
      </c>
      <c r="H20" s="294">
        <f t="shared" si="18"/>
        <v>10312563.083333336</v>
      </c>
      <c r="I20" s="294">
        <f t="shared" si="18"/>
        <v>10301551.5</v>
      </c>
      <c r="J20" s="294">
        <f t="shared" ref="J20:O20" si="19">SUM(J18:J19)</f>
        <v>10293511.833333332</v>
      </c>
      <c r="K20" s="294">
        <f t="shared" si="19"/>
        <v>10323453</v>
      </c>
      <c r="L20" s="295">
        <f t="shared" si="19"/>
        <v>10368144.833333334</v>
      </c>
      <c r="M20" s="295">
        <f t="shared" si="19"/>
        <v>10371412.5</v>
      </c>
      <c r="N20" s="295">
        <f t="shared" si="19"/>
        <v>10384886.583333332</v>
      </c>
      <c r="O20" s="295">
        <f t="shared" si="19"/>
        <v>10402797</v>
      </c>
      <c r="P20" s="295">
        <f t="shared" ref="P20:Q20" si="20">SUM(P18:P19)</f>
        <v>10401408.333333334</v>
      </c>
      <c r="Q20" s="295">
        <f t="shared" si="20"/>
        <v>10404276.666666668</v>
      </c>
      <c r="R20" s="295">
        <f t="shared" ref="R20:S20" si="21">SUM(R18:R19)</f>
        <v>10412683</v>
      </c>
      <c r="S20" s="295">
        <f t="shared" si="21"/>
        <v>10421779.333333332</v>
      </c>
      <c r="T20" s="295">
        <f t="shared" ref="T20:U20" si="22">SUM(T18:T19)</f>
        <v>10443344.833000001</v>
      </c>
      <c r="U20" s="295">
        <f t="shared" si="22"/>
        <v>10470281.75</v>
      </c>
      <c r="V20" s="357">
        <f t="shared" ref="V20:X20" si="23">SUM(V18:V19)</f>
        <v>10505447.583333332</v>
      </c>
      <c r="W20" s="357">
        <f t="shared" si="23"/>
        <v>10536220.336666666</v>
      </c>
      <c r="X20" s="357">
        <f t="shared" si="23"/>
        <v>10548392</v>
      </c>
      <c r="Y20" s="384">
        <f t="shared" ref="Y20:Z20" si="24">SUM(Y18:Y19)</f>
        <v>10546726.083333332</v>
      </c>
      <c r="Z20" s="385">
        <f t="shared" si="24"/>
        <v>10814370</v>
      </c>
    </row>
    <row r="21" spans="1:26" ht="13.5" thickBot="1" x14ac:dyDescent="0.25">
      <c r="A21" s="102" t="s">
        <v>166</v>
      </c>
      <c r="B21" s="290" t="s">
        <v>107</v>
      </c>
      <c r="C21" s="290" t="s">
        <v>12</v>
      </c>
      <c r="D21" s="290" t="s">
        <v>13</v>
      </c>
      <c r="E21" s="290" t="s">
        <v>14</v>
      </c>
      <c r="F21" s="290" t="s">
        <v>38</v>
      </c>
      <c r="G21" s="290" t="s">
        <v>44</v>
      </c>
      <c r="H21" s="290" t="s">
        <v>46</v>
      </c>
      <c r="I21" s="290" t="s">
        <v>121</v>
      </c>
      <c r="J21" s="290" t="s">
        <v>146</v>
      </c>
      <c r="K21" s="290" t="s">
        <v>147</v>
      </c>
      <c r="L21" s="329" t="s">
        <v>158</v>
      </c>
      <c r="M21" s="329" t="s">
        <v>165</v>
      </c>
      <c r="N21" s="329" t="s">
        <v>175</v>
      </c>
      <c r="O21" s="329" t="s">
        <v>182</v>
      </c>
      <c r="P21" s="329" t="s">
        <v>270</v>
      </c>
      <c r="Q21" s="329" t="s">
        <v>284</v>
      </c>
      <c r="R21" s="329" t="s">
        <v>299</v>
      </c>
      <c r="S21" s="329" t="s">
        <v>313</v>
      </c>
      <c r="T21" s="329" t="s">
        <v>320</v>
      </c>
      <c r="U21" s="329" t="s">
        <v>331</v>
      </c>
      <c r="V21" s="329" t="s">
        <v>352</v>
      </c>
      <c r="W21" s="329" t="s">
        <v>359</v>
      </c>
      <c r="X21" s="329" t="s">
        <v>365</v>
      </c>
      <c r="Y21" s="329" t="s">
        <v>376</v>
      </c>
      <c r="Z21" s="330" t="s">
        <v>389</v>
      </c>
    </row>
    <row r="22" spans="1:26" ht="12.75" x14ac:dyDescent="0.2">
      <c r="A22" s="68" t="s">
        <v>81</v>
      </c>
      <c r="B22" s="103">
        <f>B18/B20</f>
        <v>0.5473239600658143</v>
      </c>
      <c r="C22" s="103">
        <f t="shared" ref="C22:I22" si="25">C18/C20</f>
        <v>0.55975299918084642</v>
      </c>
      <c r="D22" s="103">
        <f t="shared" si="25"/>
        <v>0.56295069967872235</v>
      </c>
      <c r="E22" s="103">
        <f t="shared" si="25"/>
        <v>0.56244148850396547</v>
      </c>
      <c r="F22" s="103">
        <f t="shared" si="25"/>
        <v>0.56133726606470058</v>
      </c>
      <c r="G22" s="103">
        <f t="shared" si="25"/>
        <v>0.56205395151881965</v>
      </c>
      <c r="H22" s="103">
        <f t="shared" si="25"/>
        <v>0.5666287358549249</v>
      </c>
      <c r="I22" s="103">
        <f t="shared" si="25"/>
        <v>0.56730575971978592</v>
      </c>
      <c r="J22" s="103">
        <f t="shared" ref="J22:O22" si="26">J18/J20</f>
        <v>0.56783612933137129</v>
      </c>
      <c r="K22" s="103">
        <f t="shared" si="26"/>
        <v>0.56337710680073161</v>
      </c>
      <c r="L22" s="146">
        <f t="shared" si="26"/>
        <v>0.56099000931844623</v>
      </c>
      <c r="M22" s="221">
        <f t="shared" si="26"/>
        <v>0.57767135543655856</v>
      </c>
      <c r="N22" s="221">
        <f t="shared" si="26"/>
        <v>0.58490696564259548</v>
      </c>
      <c r="O22" s="221">
        <f t="shared" si="26"/>
        <v>0.58409410629340042</v>
      </c>
      <c r="P22" s="221">
        <f t="shared" ref="P22:Q22" si="27">P18/P20</f>
        <v>0.58583477077222712</v>
      </c>
      <c r="Q22" s="221">
        <f t="shared" si="27"/>
        <v>0.58605024760651303</v>
      </c>
      <c r="R22" s="221">
        <f t="shared" ref="R22:S22" si="28">R18/R20</f>
        <v>0.58383462104179418</v>
      </c>
      <c r="S22" s="221">
        <f t="shared" si="28"/>
        <v>0.57670498396658953</v>
      </c>
      <c r="T22" s="221">
        <f t="shared" ref="T22:Y22" si="29">T18/T20</f>
        <v>0.57098385894120163</v>
      </c>
      <c r="U22" s="221">
        <f t="shared" si="29"/>
        <v>0.56451662185053741</v>
      </c>
      <c r="V22" s="221">
        <f t="shared" si="29"/>
        <v>0.55960157369465091</v>
      </c>
      <c r="W22" s="221">
        <f t="shared" si="29"/>
        <v>0.55822282394112721</v>
      </c>
      <c r="X22" s="221">
        <f t="shared" si="29"/>
        <v>0.5651610058986557</v>
      </c>
      <c r="Y22" s="221">
        <f t="shared" si="29"/>
        <v>0.56486526747048282</v>
      </c>
      <c r="Z22" s="386">
        <f t="shared" ref="Z22" si="30">Z18/Z20</f>
        <v>0.5645080573348239</v>
      </c>
    </row>
    <row r="23" spans="1:26" ht="13.5" thickBot="1" x14ac:dyDescent="0.25">
      <c r="A23" s="100" t="s">
        <v>82</v>
      </c>
      <c r="B23" s="297">
        <f>B19/B20</f>
        <v>0.4526760399341857</v>
      </c>
      <c r="C23" s="297">
        <f t="shared" ref="C23:I23" si="31">C19/C20</f>
        <v>0.44024700081915369</v>
      </c>
      <c r="D23" s="297">
        <f t="shared" si="31"/>
        <v>0.43704930032127753</v>
      </c>
      <c r="E23" s="297">
        <f t="shared" si="31"/>
        <v>0.43755851149603447</v>
      </c>
      <c r="F23" s="297">
        <f t="shared" si="31"/>
        <v>0.43866273393529936</v>
      </c>
      <c r="G23" s="297">
        <f t="shared" si="31"/>
        <v>0.43794604848118041</v>
      </c>
      <c r="H23" s="297">
        <f t="shared" si="31"/>
        <v>0.43337126414507499</v>
      </c>
      <c r="I23" s="297">
        <f t="shared" si="31"/>
        <v>0.43269424028021408</v>
      </c>
      <c r="J23" s="297">
        <f t="shared" ref="J23:O23" si="32">J19/J20</f>
        <v>0.43216387066862877</v>
      </c>
      <c r="K23" s="297">
        <f t="shared" si="32"/>
        <v>0.43662289319926839</v>
      </c>
      <c r="L23" s="298">
        <f t="shared" si="32"/>
        <v>0.43900999068155377</v>
      </c>
      <c r="M23" s="298">
        <f t="shared" si="32"/>
        <v>0.42232864456344149</v>
      </c>
      <c r="N23" s="298">
        <f t="shared" si="32"/>
        <v>0.41509303435740463</v>
      </c>
      <c r="O23" s="298">
        <f t="shared" si="32"/>
        <v>0.41590589370659958</v>
      </c>
      <c r="P23" s="298">
        <f t="shared" ref="P23:Q23" si="33">P19/P20</f>
        <v>0.41416522922777282</v>
      </c>
      <c r="Q23" s="298">
        <f t="shared" si="33"/>
        <v>0.41394975239348686</v>
      </c>
      <c r="R23" s="298">
        <f t="shared" ref="R23:S23" si="34">R19/R20</f>
        <v>0.41616537895820577</v>
      </c>
      <c r="S23" s="298">
        <f t="shared" si="34"/>
        <v>0.42329501603341058</v>
      </c>
      <c r="T23" s="298">
        <f t="shared" ref="T23:Y23" si="35">T19/T20</f>
        <v>0.42901614105879826</v>
      </c>
      <c r="U23" s="298">
        <f t="shared" si="35"/>
        <v>0.43548337814946259</v>
      </c>
      <c r="V23" s="298">
        <f t="shared" si="35"/>
        <v>0.4403984263053492</v>
      </c>
      <c r="W23" s="298">
        <f t="shared" si="35"/>
        <v>0.4417771760588729</v>
      </c>
      <c r="X23" s="298">
        <f t="shared" si="35"/>
        <v>0.43483899410134425</v>
      </c>
      <c r="Y23" s="409">
        <f t="shared" si="35"/>
        <v>0.43513473252951729</v>
      </c>
      <c r="Z23" s="389">
        <f t="shared" ref="Z23" si="36">Z19/Z20</f>
        <v>0.43549194266517605</v>
      </c>
    </row>
    <row r="25" spans="1:26" ht="12.75" x14ac:dyDescent="0.2">
      <c r="A25" s="18" t="s">
        <v>180</v>
      </c>
    </row>
  </sheetData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0"/>
  <sheetViews>
    <sheetView workbookViewId="0"/>
  </sheetViews>
  <sheetFormatPr defaultRowHeight="12.75" x14ac:dyDescent="0.2"/>
  <cols>
    <col min="1" max="1" width="10" customWidth="1"/>
  </cols>
  <sheetData>
    <row r="1" spans="1:2" ht="15" customHeight="1" x14ac:dyDescent="0.25">
      <c r="A1" s="8" t="s">
        <v>83</v>
      </c>
    </row>
    <row r="2" spans="1:2" ht="15" customHeight="1" x14ac:dyDescent="0.25">
      <c r="A2" s="8"/>
      <c r="B2" s="8" t="s">
        <v>390</v>
      </c>
    </row>
    <row r="4" spans="1:2" x14ac:dyDescent="0.2">
      <c r="A4" s="12" t="s">
        <v>84</v>
      </c>
    </row>
    <row r="28" spans="1:1" x14ac:dyDescent="0.2">
      <c r="A28" s="96" t="s">
        <v>85</v>
      </c>
    </row>
    <row r="30" spans="1:1" x14ac:dyDescent="0.2">
      <c r="A30" s="12"/>
    </row>
  </sheetData>
  <phoneticPr fontId="0" type="noConversion"/>
  <printOptions horizontalCentered="1"/>
  <pageMargins left="0.59055118110236227" right="0.59055118110236227" top="0.98425196850393704" bottom="0.78740157480314965" header="0.51181102362204722" footer="0.51181102362204722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78"/>
  <sheetViews>
    <sheetView tabSelected="1" zoomScale="85" zoomScaleNormal="85" workbookViewId="0">
      <pane xSplit="2" ySplit="4" topLeftCell="AO35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2" x14ac:dyDescent="0.2"/>
  <cols>
    <col min="1" max="1" width="7" style="3" customWidth="1"/>
    <col min="2" max="2" width="77.5703125" style="3" customWidth="1"/>
    <col min="3" max="3" width="10.85546875" style="3" hidden="1" customWidth="1"/>
    <col min="4" max="4" width="10.42578125" style="3" hidden="1" customWidth="1"/>
    <col min="5" max="5" width="10.85546875" style="3" hidden="1" customWidth="1"/>
    <col min="6" max="6" width="10.42578125" style="3" hidden="1" customWidth="1"/>
    <col min="7" max="7" width="10.85546875" style="3" hidden="1" customWidth="1"/>
    <col min="8" max="8" width="10.42578125" style="3" hidden="1" customWidth="1"/>
    <col min="9" max="9" width="10.85546875" style="3" hidden="1" customWidth="1"/>
    <col min="10" max="10" width="10.42578125" style="3" hidden="1" customWidth="1"/>
    <col min="11" max="11" width="10.85546875" style="3" hidden="1" customWidth="1"/>
    <col min="12" max="12" width="10.7109375" style="3" hidden="1" customWidth="1"/>
    <col min="13" max="13" width="10.28515625" style="3" hidden="1" customWidth="1"/>
    <col min="14" max="14" width="10.7109375" style="3" hidden="1" customWidth="1"/>
    <col min="15" max="15" width="10.28515625" style="3" hidden="1" customWidth="1"/>
    <col min="16" max="16" width="12.28515625" style="3" hidden="1" customWidth="1"/>
    <col min="17" max="34" width="11.28515625" style="3" hidden="1" customWidth="1"/>
    <col min="35" max="41" width="11.5703125" style="3" customWidth="1"/>
    <col min="42" max="42" width="11.7109375" style="3" customWidth="1"/>
    <col min="43" max="43" width="11.28515625" style="3" bestFit="1" customWidth="1"/>
    <col min="44" max="44" width="11.7109375" style="3" customWidth="1"/>
    <col min="45" max="45" width="11.28515625" style="3" bestFit="1" customWidth="1"/>
    <col min="46" max="46" width="11.28515625" style="3" customWidth="1"/>
    <col min="47" max="47" width="11.28515625" style="3" bestFit="1" customWidth="1"/>
    <col min="48" max="49" width="11.28515625" style="3" customWidth="1"/>
    <col min="50" max="51" width="11.28515625" style="3" bestFit="1" customWidth="1"/>
    <col min="52" max="53" width="11.28515625" style="3" customWidth="1"/>
    <col min="54" max="16384" width="9.140625" style="3"/>
  </cols>
  <sheetData>
    <row r="1" spans="1:53" ht="18" x14ac:dyDescent="0.25">
      <c r="A1" s="365" t="s">
        <v>387</v>
      </c>
    </row>
    <row r="2" spans="1:53" ht="13.5" thickBot="1" x14ac:dyDescent="0.25">
      <c r="P2" s="2"/>
      <c r="S2" s="2"/>
      <c r="U2" s="2"/>
      <c r="V2" s="119"/>
      <c r="W2" s="112"/>
      <c r="AW2" s="399" t="s">
        <v>380</v>
      </c>
    </row>
    <row r="3" spans="1:53" ht="12.75" x14ac:dyDescent="0.2">
      <c r="A3" s="416" t="s">
        <v>201</v>
      </c>
      <c r="B3" s="416" t="s">
        <v>202</v>
      </c>
      <c r="C3" s="72">
        <v>1998</v>
      </c>
      <c r="D3" s="73">
        <v>1998</v>
      </c>
      <c r="E3" s="74">
        <v>1999</v>
      </c>
      <c r="F3" s="75">
        <v>1999</v>
      </c>
      <c r="G3" s="72">
        <v>2000</v>
      </c>
      <c r="H3" s="73">
        <v>2000</v>
      </c>
      <c r="I3" s="72">
        <v>2001</v>
      </c>
      <c r="J3" s="73">
        <v>2001</v>
      </c>
      <c r="K3" s="72">
        <v>2002</v>
      </c>
      <c r="L3" s="73">
        <v>2002</v>
      </c>
      <c r="M3" s="72">
        <v>2003</v>
      </c>
      <c r="N3" s="73">
        <v>2003</v>
      </c>
      <c r="O3" s="72">
        <v>2004</v>
      </c>
      <c r="P3" s="73">
        <v>2004</v>
      </c>
      <c r="Q3" s="72">
        <v>2005</v>
      </c>
      <c r="R3" s="73">
        <v>2005</v>
      </c>
      <c r="S3" s="105">
        <v>2006</v>
      </c>
      <c r="T3" s="106">
        <v>2006</v>
      </c>
      <c r="U3" s="105">
        <v>2007</v>
      </c>
      <c r="V3" s="106">
        <v>2007</v>
      </c>
      <c r="W3" s="105">
        <v>2008</v>
      </c>
      <c r="X3" s="106">
        <v>2008</v>
      </c>
      <c r="Y3" s="105">
        <v>2009</v>
      </c>
      <c r="Z3" s="167">
        <v>2009</v>
      </c>
      <c r="AA3" s="172">
        <v>2010</v>
      </c>
      <c r="AB3" s="173">
        <v>2010</v>
      </c>
      <c r="AC3" s="172">
        <v>2011</v>
      </c>
      <c r="AD3" s="173">
        <v>2011</v>
      </c>
      <c r="AE3" s="105">
        <v>2012</v>
      </c>
      <c r="AF3" s="167">
        <v>2012</v>
      </c>
      <c r="AG3" s="105">
        <v>2013</v>
      </c>
      <c r="AH3" s="167">
        <v>2013</v>
      </c>
      <c r="AI3" s="105">
        <v>2014</v>
      </c>
      <c r="AJ3" s="167">
        <v>2014</v>
      </c>
      <c r="AK3" s="105">
        <v>2015</v>
      </c>
      <c r="AL3" s="167">
        <v>2015</v>
      </c>
      <c r="AM3" s="105">
        <v>2016</v>
      </c>
      <c r="AN3" s="167">
        <v>2016</v>
      </c>
      <c r="AO3" s="105">
        <v>2017</v>
      </c>
      <c r="AP3" s="167">
        <v>2017</v>
      </c>
      <c r="AQ3" s="105">
        <v>2018</v>
      </c>
      <c r="AR3" s="167">
        <v>2018</v>
      </c>
      <c r="AS3" s="105">
        <v>2019</v>
      </c>
      <c r="AT3" s="167">
        <v>2019</v>
      </c>
      <c r="AU3" s="105">
        <v>2020</v>
      </c>
      <c r="AV3" s="391">
        <v>2020</v>
      </c>
      <c r="AW3" s="167">
        <v>2020</v>
      </c>
      <c r="AX3" s="105">
        <v>2021</v>
      </c>
      <c r="AY3" s="167">
        <v>2021</v>
      </c>
      <c r="AZ3" s="105">
        <v>2022</v>
      </c>
      <c r="BA3" s="167">
        <v>2022</v>
      </c>
    </row>
    <row r="4" spans="1:53" ht="13.5" thickBot="1" x14ac:dyDescent="0.25">
      <c r="A4" s="417"/>
      <c r="B4" s="417"/>
      <c r="C4" s="76" t="s">
        <v>0</v>
      </c>
      <c r="D4" s="246" t="s">
        <v>1</v>
      </c>
      <c r="E4" s="77" t="s">
        <v>0</v>
      </c>
      <c r="F4" s="247" t="s">
        <v>1</v>
      </c>
      <c r="G4" s="76" t="s">
        <v>0</v>
      </c>
      <c r="H4" s="246" t="s">
        <v>1</v>
      </c>
      <c r="I4" s="76" t="s">
        <v>0</v>
      </c>
      <c r="J4" s="246" t="s">
        <v>1</v>
      </c>
      <c r="K4" s="76" t="s">
        <v>0</v>
      </c>
      <c r="L4" s="246" t="s">
        <v>40</v>
      </c>
      <c r="M4" s="76" t="s">
        <v>43</v>
      </c>
      <c r="N4" s="246" t="s">
        <v>40</v>
      </c>
      <c r="O4" s="76" t="s">
        <v>43</v>
      </c>
      <c r="P4" s="246" t="s">
        <v>1</v>
      </c>
      <c r="Q4" s="76" t="s">
        <v>43</v>
      </c>
      <c r="R4" s="246" t="s">
        <v>1</v>
      </c>
      <c r="S4" s="107" t="s">
        <v>43</v>
      </c>
      <c r="T4" s="222" t="s">
        <v>1</v>
      </c>
      <c r="U4" s="107" t="s">
        <v>43</v>
      </c>
      <c r="V4" s="222" t="s">
        <v>1</v>
      </c>
      <c r="W4" s="107" t="s">
        <v>43</v>
      </c>
      <c r="X4" s="222" t="s">
        <v>1</v>
      </c>
      <c r="Y4" s="107" t="s">
        <v>43</v>
      </c>
      <c r="Z4" s="222" t="s">
        <v>1</v>
      </c>
      <c r="AA4" s="174" t="s">
        <v>43</v>
      </c>
      <c r="AB4" s="175" t="s">
        <v>1</v>
      </c>
      <c r="AC4" s="174" t="s">
        <v>43</v>
      </c>
      <c r="AD4" s="175" t="s">
        <v>1</v>
      </c>
      <c r="AE4" s="107" t="s">
        <v>43</v>
      </c>
      <c r="AF4" s="222" t="s">
        <v>1</v>
      </c>
      <c r="AG4" s="107" t="s">
        <v>43</v>
      </c>
      <c r="AH4" s="222" t="s">
        <v>1</v>
      </c>
      <c r="AI4" s="107" t="s">
        <v>43</v>
      </c>
      <c r="AJ4" s="222" t="s">
        <v>1</v>
      </c>
      <c r="AK4" s="107" t="s">
        <v>43</v>
      </c>
      <c r="AL4" s="222" t="s">
        <v>1</v>
      </c>
      <c r="AM4" s="107" t="s">
        <v>43</v>
      </c>
      <c r="AN4" s="222" t="s">
        <v>1</v>
      </c>
      <c r="AO4" s="107" t="s">
        <v>43</v>
      </c>
      <c r="AP4" s="266" t="s">
        <v>1</v>
      </c>
      <c r="AQ4" s="107" t="s">
        <v>43</v>
      </c>
      <c r="AR4" s="266" t="s">
        <v>1</v>
      </c>
      <c r="AS4" s="331" t="s">
        <v>43</v>
      </c>
      <c r="AT4" s="222" t="s">
        <v>1</v>
      </c>
      <c r="AU4" s="331" t="s">
        <v>43</v>
      </c>
      <c r="AV4" s="392" t="s">
        <v>1</v>
      </c>
      <c r="AW4" s="222" t="s">
        <v>1</v>
      </c>
      <c r="AX4" s="331" t="s">
        <v>43</v>
      </c>
      <c r="AY4" s="222" t="s">
        <v>1</v>
      </c>
      <c r="AZ4" s="331" t="s">
        <v>43</v>
      </c>
      <c r="BA4" s="266" t="s">
        <v>1</v>
      </c>
    </row>
    <row r="5" spans="1:53" ht="24" x14ac:dyDescent="0.2">
      <c r="A5" s="189" t="s">
        <v>2</v>
      </c>
      <c r="B5" s="190" t="s">
        <v>190</v>
      </c>
      <c r="C5" s="29">
        <v>49479151.259852171</v>
      </c>
      <c r="D5" s="31">
        <v>51265820.273860633</v>
      </c>
      <c r="E5" s="37">
        <v>53956226.621014886</v>
      </c>
      <c r="F5" s="52">
        <v>53077182.378985114</v>
      </c>
      <c r="G5" s="29">
        <v>55486798.962153472</v>
      </c>
      <c r="H5" s="31">
        <v>54880272.067846522</v>
      </c>
      <c r="I5" s="29">
        <v>58804322</v>
      </c>
      <c r="J5" s="31">
        <v>63634929.649999999</v>
      </c>
      <c r="K5" s="29">
        <v>68018498</v>
      </c>
      <c r="L5" s="31">
        <v>68049406</v>
      </c>
      <c r="M5" s="29">
        <v>73130093</v>
      </c>
      <c r="N5" s="31">
        <v>71543054</v>
      </c>
      <c r="O5" s="29">
        <v>77439410.223119989</v>
      </c>
      <c r="P5" s="31">
        <v>78049688.204290003</v>
      </c>
      <c r="Q5" s="29">
        <v>81885583</v>
      </c>
      <c r="R5" s="31">
        <v>80562079.419009998</v>
      </c>
      <c r="S5" s="108">
        <v>85302402</v>
      </c>
      <c r="T5" s="109">
        <v>81768042</v>
      </c>
      <c r="U5" s="147">
        <v>88284387</v>
      </c>
      <c r="V5" s="148">
        <v>92310434</v>
      </c>
      <c r="W5" s="147">
        <v>93319789.589001</v>
      </c>
      <c r="X5" s="148">
        <v>98625037.410999</v>
      </c>
      <c r="Y5" s="168">
        <v>103795850</v>
      </c>
      <c r="Z5" s="169">
        <v>107042839</v>
      </c>
      <c r="AA5" s="147">
        <v>105733572</v>
      </c>
      <c r="AB5" s="148">
        <v>109848079</v>
      </c>
      <c r="AC5" s="147">
        <v>108454383</v>
      </c>
      <c r="AD5" s="148">
        <v>110713090</v>
      </c>
      <c r="AE5" s="168">
        <v>110318880</v>
      </c>
      <c r="AF5" s="169">
        <v>112681544</v>
      </c>
      <c r="AG5" s="168">
        <v>107815645</v>
      </c>
      <c r="AH5" s="169">
        <v>112825974</v>
      </c>
      <c r="AI5" s="168">
        <v>113938180</v>
      </c>
      <c r="AJ5" s="169">
        <v>120007188</v>
      </c>
      <c r="AK5" s="168">
        <v>119220173</v>
      </c>
      <c r="AL5" s="169">
        <v>122744249</v>
      </c>
      <c r="AM5" s="168">
        <v>124441672</v>
      </c>
      <c r="AN5" s="169">
        <v>128904039</v>
      </c>
      <c r="AO5" s="168">
        <v>131480237</v>
      </c>
      <c r="AP5" s="169">
        <v>135715103</v>
      </c>
      <c r="AQ5" s="168">
        <v>139806651.79524997</v>
      </c>
      <c r="AR5" s="169">
        <v>145525775.23431003</v>
      </c>
      <c r="AS5" s="168">
        <v>150860945.00297001</v>
      </c>
      <c r="AT5" s="169">
        <v>160107596.0546782</v>
      </c>
      <c r="AU5" s="168">
        <v>161204729.24541521</v>
      </c>
      <c r="AV5" s="393">
        <v>187748212.30699477</v>
      </c>
      <c r="AW5" s="169">
        <v>197817827.04457474</v>
      </c>
      <c r="AX5" s="168">
        <v>179717591.45445001</v>
      </c>
      <c r="AY5" s="169">
        <v>224657785.91600996</v>
      </c>
      <c r="AZ5" s="168">
        <v>199908173.11999995</v>
      </c>
      <c r="BA5" s="404">
        <v>220771161.65116003</v>
      </c>
    </row>
    <row r="6" spans="1:53" ht="12.75" x14ac:dyDescent="0.2">
      <c r="A6" s="191"/>
      <c r="B6" s="192" t="s">
        <v>3</v>
      </c>
      <c r="C6" s="25"/>
      <c r="D6" s="183"/>
      <c r="E6" s="230"/>
      <c r="F6" s="231"/>
      <c r="G6" s="25"/>
      <c r="H6" s="183"/>
      <c r="I6" s="25"/>
      <c r="J6" s="183"/>
      <c r="K6" s="25"/>
      <c r="L6" s="248"/>
      <c r="M6" s="25"/>
      <c r="N6" s="248"/>
      <c r="O6" s="25"/>
      <c r="P6" s="248"/>
      <c r="Q6" s="25"/>
      <c r="R6" s="183"/>
      <c r="S6" s="110"/>
      <c r="T6" s="184"/>
      <c r="U6" s="249"/>
      <c r="V6" s="250"/>
      <c r="W6" s="249"/>
      <c r="X6" s="250"/>
      <c r="Y6" s="223"/>
      <c r="Z6" s="224"/>
      <c r="AA6" s="249"/>
      <c r="AB6" s="250"/>
      <c r="AC6" s="249"/>
      <c r="AD6" s="250"/>
      <c r="AE6" s="223"/>
      <c r="AF6" s="224"/>
      <c r="AG6" s="223"/>
      <c r="AH6" s="224"/>
      <c r="AI6" s="223"/>
      <c r="AJ6" s="224"/>
      <c r="AK6" s="223"/>
      <c r="AL6" s="224"/>
      <c r="AM6" s="223"/>
      <c r="AN6" s="224"/>
      <c r="AO6" s="267"/>
      <c r="AP6" s="268"/>
      <c r="AQ6" s="267"/>
      <c r="AR6" s="268"/>
      <c r="AS6" s="332"/>
      <c r="AT6" s="333"/>
      <c r="AU6" s="332"/>
      <c r="AV6" s="394"/>
      <c r="AW6" s="333"/>
      <c r="AX6" s="332"/>
      <c r="AY6" s="333"/>
      <c r="AZ6" s="405"/>
      <c r="BA6" s="333"/>
    </row>
    <row r="7" spans="1:53" ht="36" x14ac:dyDescent="0.2">
      <c r="A7" s="193" t="s">
        <v>203</v>
      </c>
      <c r="B7" s="194" t="s">
        <v>213</v>
      </c>
      <c r="C7" s="25">
        <v>11349724.820350604</v>
      </c>
      <c r="D7" s="183">
        <v>11697099.05164041</v>
      </c>
      <c r="E7" s="230">
        <v>12601824.445282718</v>
      </c>
      <c r="F7" s="231">
        <v>11619063.554717282</v>
      </c>
      <c r="G7" s="25">
        <v>13039109.766514177</v>
      </c>
      <c r="H7" s="183">
        <v>12385529.103485823</v>
      </c>
      <c r="I7" s="25">
        <v>13760028</v>
      </c>
      <c r="J7" s="183">
        <v>13854060.289000001</v>
      </c>
      <c r="K7" s="25">
        <v>15628246</v>
      </c>
      <c r="L7" s="248">
        <v>15426327</v>
      </c>
      <c r="M7" s="25">
        <v>17133365</v>
      </c>
      <c r="N7" s="248">
        <v>16851993.740555927</v>
      </c>
      <c r="O7" s="25">
        <v>18454053.190650001</v>
      </c>
      <c r="P7" s="248">
        <v>17804573.491099998</v>
      </c>
      <c r="Q7" s="25">
        <v>19437948</v>
      </c>
      <c r="R7" s="183">
        <v>18336726.297899999</v>
      </c>
      <c r="S7" s="110">
        <v>20502232</v>
      </c>
      <c r="T7" s="184">
        <v>19095994</v>
      </c>
      <c r="U7" s="232">
        <v>21479496</v>
      </c>
      <c r="V7" s="188">
        <v>21951013</v>
      </c>
      <c r="W7" s="232">
        <v>24388577.454420999</v>
      </c>
      <c r="X7" s="188">
        <v>23787285.545579001</v>
      </c>
      <c r="Y7" s="225">
        <v>27430617</v>
      </c>
      <c r="Z7" s="187">
        <v>26602675</v>
      </c>
      <c r="AA7" s="232">
        <v>27871500</v>
      </c>
      <c r="AB7" s="188">
        <v>27777562</v>
      </c>
      <c r="AC7" s="232">
        <v>29145340</v>
      </c>
      <c r="AD7" s="188">
        <v>28864765</v>
      </c>
      <c r="AE7" s="225">
        <v>29109635</v>
      </c>
      <c r="AF7" s="187">
        <v>29651099</v>
      </c>
      <c r="AG7" s="225">
        <v>29249640</v>
      </c>
      <c r="AH7" s="187">
        <v>30809329</v>
      </c>
      <c r="AI7" s="225">
        <v>30709007</v>
      </c>
      <c r="AJ7" s="187">
        <v>31944930</v>
      </c>
      <c r="AK7" s="225">
        <v>32067009</v>
      </c>
      <c r="AL7" s="187">
        <v>32764587</v>
      </c>
      <c r="AM7" s="225">
        <v>33857058</v>
      </c>
      <c r="AN7" s="187">
        <v>35241812</v>
      </c>
      <c r="AO7" s="269">
        <v>35248304</v>
      </c>
      <c r="AP7" s="270">
        <v>36968369</v>
      </c>
      <c r="AQ7" s="269">
        <v>36350988.078419998</v>
      </c>
      <c r="AR7" s="270">
        <v>38737960.255320005</v>
      </c>
      <c r="AS7" s="334">
        <v>39099176.869999997</v>
      </c>
      <c r="AT7" s="335">
        <v>43928761.961910002</v>
      </c>
      <c r="AU7" s="334">
        <v>42487537.270999998</v>
      </c>
      <c r="AV7" s="395">
        <v>51969911.563049994</v>
      </c>
      <c r="AW7" s="335">
        <v>58114154.729000002</v>
      </c>
      <c r="AX7" s="334">
        <v>53220696.892020009</v>
      </c>
      <c r="AY7" s="335">
        <v>56224943.537859991</v>
      </c>
      <c r="AZ7" s="324">
        <v>56425482.319999993</v>
      </c>
      <c r="BA7" s="335">
        <v>57817375.711430006</v>
      </c>
    </row>
    <row r="8" spans="1:53" ht="12.75" x14ac:dyDescent="0.2">
      <c r="A8" s="191"/>
      <c r="B8" s="192" t="s">
        <v>3</v>
      </c>
      <c r="C8" s="25"/>
      <c r="D8" s="183"/>
      <c r="E8" s="230"/>
      <c r="F8" s="231"/>
      <c r="G8" s="25"/>
      <c r="H8" s="183"/>
      <c r="I8" s="25"/>
      <c r="J8" s="183"/>
      <c r="K8" s="25"/>
      <c r="L8" s="248"/>
      <c r="M8" s="25"/>
      <c r="N8" s="248"/>
      <c r="O8" s="25"/>
      <c r="P8" s="248"/>
      <c r="Q8" s="25"/>
      <c r="R8" s="183"/>
      <c r="S8" s="110"/>
      <c r="T8" s="184"/>
      <c r="U8" s="249"/>
      <c r="V8" s="186"/>
      <c r="W8" s="249"/>
      <c r="X8" s="186"/>
      <c r="Y8" s="223"/>
      <c r="Z8" s="224"/>
      <c r="AA8" s="249"/>
      <c r="AB8" s="250"/>
      <c r="AC8" s="249"/>
      <c r="AD8" s="250"/>
      <c r="AE8" s="223"/>
      <c r="AF8" s="224"/>
      <c r="AG8" s="223"/>
      <c r="AH8" s="224"/>
      <c r="AI8" s="223"/>
      <c r="AJ8" s="224"/>
      <c r="AK8" s="223"/>
      <c r="AL8" s="224"/>
      <c r="AM8" s="223"/>
      <c r="AN8" s="224"/>
      <c r="AO8" s="267"/>
      <c r="AP8" s="268"/>
      <c r="AQ8" s="267"/>
      <c r="AR8" s="268"/>
      <c r="AS8" s="332"/>
      <c r="AT8" s="333"/>
      <c r="AU8" s="332"/>
      <c r="AV8" s="394"/>
      <c r="AW8" s="333"/>
      <c r="AX8" s="332"/>
      <c r="AY8" s="333"/>
      <c r="AZ8" s="405"/>
      <c r="BA8" s="333"/>
    </row>
    <row r="9" spans="1:53" ht="12.75" x14ac:dyDescent="0.2">
      <c r="A9" s="195" t="s">
        <v>204</v>
      </c>
      <c r="B9" s="196" t="s">
        <v>214</v>
      </c>
      <c r="C9" s="25">
        <v>3515432.4207048276</v>
      </c>
      <c r="D9" s="183">
        <v>3212433.8292951724</v>
      </c>
      <c r="E9" s="230">
        <v>3655162.521079788</v>
      </c>
      <c r="F9" s="231">
        <v>3214272.478920212</v>
      </c>
      <c r="G9" s="25">
        <v>3741126.8905582279</v>
      </c>
      <c r="H9" s="183">
        <v>3247495.509441772</v>
      </c>
      <c r="I9" s="25">
        <v>3824635.2217056742</v>
      </c>
      <c r="J9" s="183">
        <v>3511526.7039999999</v>
      </c>
      <c r="K9" s="25">
        <v>4101374</v>
      </c>
      <c r="L9" s="183">
        <v>3735503</v>
      </c>
      <c r="M9" s="25">
        <v>4246929</v>
      </c>
      <c r="N9" s="183">
        <v>3889102.2483999999</v>
      </c>
      <c r="O9" s="25">
        <v>4594398.6531600002</v>
      </c>
      <c r="P9" s="183">
        <v>3958067.4712399999</v>
      </c>
      <c r="Q9" s="25">
        <v>4614097</v>
      </c>
      <c r="R9" s="183">
        <v>3993003.2510299999</v>
      </c>
      <c r="S9" s="110">
        <v>4488901</v>
      </c>
      <c r="T9" s="184">
        <v>3965590</v>
      </c>
      <c r="U9" s="232">
        <v>4728410</v>
      </c>
      <c r="V9" s="186">
        <v>4303714</v>
      </c>
      <c r="W9" s="232">
        <v>4867338.4502499998</v>
      </c>
      <c r="X9" s="186">
        <v>4289919.5497500002</v>
      </c>
      <c r="Y9" s="225">
        <v>5168332</v>
      </c>
      <c r="Z9" s="187">
        <v>4533427</v>
      </c>
      <c r="AA9" s="232">
        <v>5323775</v>
      </c>
      <c r="AB9" s="188">
        <v>4608300</v>
      </c>
      <c r="AC9" s="232">
        <v>5387942</v>
      </c>
      <c r="AD9" s="188">
        <v>4677891</v>
      </c>
      <c r="AE9" s="225">
        <v>5284305</v>
      </c>
      <c r="AF9" s="187">
        <v>4679314</v>
      </c>
      <c r="AG9" s="225">
        <v>5199899</v>
      </c>
      <c r="AH9" s="187">
        <v>4805072</v>
      </c>
      <c r="AI9" s="225">
        <v>5315320</v>
      </c>
      <c r="AJ9" s="187">
        <v>4743466</v>
      </c>
      <c r="AK9" s="225">
        <v>5532126</v>
      </c>
      <c r="AL9" s="187">
        <v>4853018</v>
      </c>
      <c r="AM9" s="225">
        <v>5732094</v>
      </c>
      <c r="AN9" s="187">
        <v>4963624</v>
      </c>
      <c r="AO9" s="269">
        <v>5846000</v>
      </c>
      <c r="AP9" s="270">
        <v>5085949</v>
      </c>
      <c r="AQ9" s="269">
        <v>5864440.9486199999</v>
      </c>
      <c r="AR9" s="270">
        <v>5284342.3934300002</v>
      </c>
      <c r="AS9" s="334">
        <v>6439364.3499999996</v>
      </c>
      <c r="AT9" s="335">
        <v>5725485.4249100005</v>
      </c>
      <c r="AU9" s="334">
        <v>6016111.0099999998</v>
      </c>
      <c r="AV9" s="395">
        <v>6790005.9034099998</v>
      </c>
      <c r="AW9" s="335">
        <v>7682066.9899999984</v>
      </c>
      <c r="AX9" s="334">
        <v>7200263.1149000004</v>
      </c>
      <c r="AY9" s="335">
        <v>6643599.6737000011</v>
      </c>
      <c r="AZ9" s="324">
        <v>8082903.2800000003</v>
      </c>
      <c r="BA9" s="335">
        <v>7082423.6712299995</v>
      </c>
    </row>
    <row r="10" spans="1:53" ht="12.75" x14ac:dyDescent="0.2">
      <c r="A10" s="195" t="s">
        <v>205</v>
      </c>
      <c r="B10" s="196" t="s">
        <v>215</v>
      </c>
      <c r="C10" s="25">
        <v>2343704.1868925081</v>
      </c>
      <c r="D10" s="183">
        <v>2727032.0409032344</v>
      </c>
      <c r="E10" s="230">
        <v>2792551.844553187</v>
      </c>
      <c r="F10" s="231">
        <v>2776224.155446813</v>
      </c>
      <c r="G10" s="25">
        <v>2890854.2682874198</v>
      </c>
      <c r="H10" s="183">
        <v>2885728.5617125803</v>
      </c>
      <c r="I10" s="25">
        <v>2884170.1725850045</v>
      </c>
      <c r="J10" s="183">
        <v>3247560.679</v>
      </c>
      <c r="K10" s="25">
        <v>3349266</v>
      </c>
      <c r="L10" s="183">
        <v>3454864</v>
      </c>
      <c r="M10" s="25">
        <v>3712663</v>
      </c>
      <c r="N10" s="183">
        <v>3646227.32283</v>
      </c>
      <c r="O10" s="25">
        <v>3737316.3354600002</v>
      </c>
      <c r="P10" s="183">
        <v>3739897.45554</v>
      </c>
      <c r="Q10" s="25">
        <v>3777462</v>
      </c>
      <c r="R10" s="183">
        <v>3802261.5268899999</v>
      </c>
      <c r="S10" s="110">
        <v>4147202</v>
      </c>
      <c r="T10" s="184">
        <v>4052407</v>
      </c>
      <c r="U10" s="232">
        <v>4135770</v>
      </c>
      <c r="V10" s="186">
        <v>4458210</v>
      </c>
      <c r="W10" s="232">
        <v>5046621.8135599997</v>
      </c>
      <c r="X10" s="186">
        <v>5112480.1864400003</v>
      </c>
      <c r="Y10" s="225">
        <v>5975310</v>
      </c>
      <c r="Z10" s="187">
        <v>5930324</v>
      </c>
      <c r="AA10" s="232">
        <v>6254334</v>
      </c>
      <c r="AB10" s="188">
        <v>6333049</v>
      </c>
      <c r="AC10" s="232">
        <v>6432288</v>
      </c>
      <c r="AD10" s="188">
        <v>6456330</v>
      </c>
      <c r="AE10" s="225">
        <v>6534462</v>
      </c>
      <c r="AF10" s="187">
        <v>6559277</v>
      </c>
      <c r="AG10" s="225">
        <v>6605558</v>
      </c>
      <c r="AH10" s="187">
        <v>6773896</v>
      </c>
      <c r="AI10" s="225">
        <v>6734357</v>
      </c>
      <c r="AJ10" s="187">
        <v>6856240</v>
      </c>
      <c r="AK10" s="225">
        <v>7074846</v>
      </c>
      <c r="AL10" s="187">
        <v>7313903</v>
      </c>
      <c r="AM10" s="225">
        <v>7375957</v>
      </c>
      <c r="AN10" s="187">
        <v>7436958</v>
      </c>
      <c r="AO10" s="269">
        <v>7687911</v>
      </c>
      <c r="AP10" s="270">
        <v>7778659</v>
      </c>
      <c r="AQ10" s="269">
        <v>7893035.64934</v>
      </c>
      <c r="AR10" s="270">
        <v>8089533.9153899997</v>
      </c>
      <c r="AS10" s="334">
        <v>8354028.3599999994</v>
      </c>
      <c r="AT10" s="335">
        <v>8907111.5349199995</v>
      </c>
      <c r="AU10" s="334">
        <v>8967766.720999999</v>
      </c>
      <c r="AV10" s="395">
        <v>10618111.37813</v>
      </c>
      <c r="AW10" s="335">
        <v>11947809.279000003</v>
      </c>
      <c r="AX10" s="334">
        <v>12679602.592939999</v>
      </c>
      <c r="AY10" s="335">
        <v>12465392.798389999</v>
      </c>
      <c r="AZ10" s="324">
        <v>12538669.050000001</v>
      </c>
      <c r="BA10" s="335">
        <v>12654283.296260001</v>
      </c>
    </row>
    <row r="11" spans="1:53" ht="12.75" x14ac:dyDescent="0.2">
      <c r="A11" s="195" t="s">
        <v>342</v>
      </c>
      <c r="B11" s="196" t="s">
        <v>308</v>
      </c>
      <c r="C11" s="25"/>
      <c r="D11" s="183"/>
      <c r="E11" s="230"/>
      <c r="F11" s="231"/>
      <c r="G11" s="25"/>
      <c r="H11" s="183"/>
      <c r="I11" s="25"/>
      <c r="J11" s="183"/>
      <c r="K11" s="25"/>
      <c r="L11" s="183"/>
      <c r="M11" s="25"/>
      <c r="N11" s="183"/>
      <c r="O11" s="25"/>
      <c r="P11" s="183"/>
      <c r="Q11" s="25"/>
      <c r="R11" s="183"/>
      <c r="S11" s="110"/>
      <c r="T11" s="184"/>
      <c r="U11" s="232"/>
      <c r="V11" s="186"/>
      <c r="W11" s="232"/>
      <c r="X11" s="186"/>
      <c r="Y11" s="225"/>
      <c r="Z11" s="187"/>
      <c r="AA11" s="232"/>
      <c r="AB11" s="188"/>
      <c r="AC11" s="232"/>
      <c r="AD11" s="188"/>
      <c r="AE11" s="225"/>
      <c r="AF11" s="187"/>
      <c r="AG11" s="225">
        <v>4487380</v>
      </c>
      <c r="AH11" s="187">
        <v>4698417</v>
      </c>
      <c r="AI11" s="225">
        <v>4570498</v>
      </c>
      <c r="AJ11" s="187">
        <v>4733626</v>
      </c>
      <c r="AK11" s="225">
        <v>4942254</v>
      </c>
      <c r="AL11" s="187">
        <v>5144263.0255413195</v>
      </c>
      <c r="AM11" s="225">
        <v>5118618</v>
      </c>
      <c r="AN11" s="187">
        <v>5178239</v>
      </c>
      <c r="AO11" s="269">
        <v>5328199</v>
      </c>
      <c r="AP11" s="270">
        <v>5425692</v>
      </c>
      <c r="AQ11" s="269">
        <v>5479857.919730668</v>
      </c>
      <c r="AR11" s="270">
        <v>5689439.0246064225</v>
      </c>
      <c r="AS11" s="334">
        <v>5828106.0499999998</v>
      </c>
      <c r="AT11" s="335">
        <v>6350774.9354454111</v>
      </c>
      <c r="AU11" s="334">
        <v>6179402.0309999995</v>
      </c>
      <c r="AV11" s="395">
        <v>7454005.2259725956</v>
      </c>
      <c r="AW11" s="335">
        <v>8371602.9690000005</v>
      </c>
      <c r="AX11" s="334">
        <v>9135241.8390488513</v>
      </c>
      <c r="AY11" s="335">
        <v>9109419.6417334732</v>
      </c>
      <c r="AZ11" s="324">
        <v>8437185.5300000012</v>
      </c>
      <c r="BA11" s="335">
        <v>8690981.3263125066</v>
      </c>
    </row>
    <row r="12" spans="1:53" ht="12.75" x14ac:dyDescent="0.2">
      <c r="A12" s="195" t="s">
        <v>343</v>
      </c>
      <c r="B12" s="196" t="s">
        <v>307</v>
      </c>
      <c r="C12" s="25"/>
      <c r="D12" s="183"/>
      <c r="E12" s="230"/>
      <c r="F12" s="231"/>
      <c r="G12" s="25"/>
      <c r="H12" s="183"/>
      <c r="I12" s="25"/>
      <c r="J12" s="183"/>
      <c r="K12" s="25"/>
      <c r="L12" s="183"/>
      <c r="M12" s="25"/>
      <c r="N12" s="183"/>
      <c r="O12" s="25"/>
      <c r="P12" s="183"/>
      <c r="Q12" s="25"/>
      <c r="R12" s="183"/>
      <c r="S12" s="110"/>
      <c r="T12" s="184"/>
      <c r="U12" s="232"/>
      <c r="V12" s="186"/>
      <c r="W12" s="232"/>
      <c r="X12" s="186"/>
      <c r="Y12" s="225"/>
      <c r="Z12" s="187"/>
      <c r="AA12" s="232"/>
      <c r="AB12" s="188"/>
      <c r="AC12" s="232"/>
      <c r="AD12" s="188"/>
      <c r="AE12" s="225"/>
      <c r="AF12" s="187"/>
      <c r="AG12" s="225">
        <v>2118178</v>
      </c>
      <c r="AH12" s="187">
        <v>2075479</v>
      </c>
      <c r="AI12" s="225">
        <v>2163859</v>
      </c>
      <c r="AJ12" s="187">
        <v>2122614</v>
      </c>
      <c r="AK12" s="225">
        <v>2132592</v>
      </c>
      <c r="AL12" s="187">
        <v>2169639.9744586805</v>
      </c>
      <c r="AM12" s="225">
        <v>2257339</v>
      </c>
      <c r="AN12" s="187">
        <v>2258719</v>
      </c>
      <c r="AO12" s="269">
        <v>2359712</v>
      </c>
      <c r="AP12" s="270">
        <v>2352967</v>
      </c>
      <c r="AQ12" s="269">
        <v>2413177.729609332</v>
      </c>
      <c r="AR12" s="270">
        <v>2400094.8907835772</v>
      </c>
      <c r="AS12" s="334">
        <v>2525922.31</v>
      </c>
      <c r="AT12" s="335">
        <v>2556336.5994745884</v>
      </c>
      <c r="AU12" s="334">
        <v>2788364.69</v>
      </c>
      <c r="AV12" s="395">
        <v>3164106.1521574049</v>
      </c>
      <c r="AW12" s="335">
        <v>3576206.3100000005</v>
      </c>
      <c r="AX12" s="334">
        <v>3544360.7538911481</v>
      </c>
      <c r="AY12" s="335">
        <v>3355973.156656526</v>
      </c>
      <c r="AZ12" s="324">
        <v>4101483.52</v>
      </c>
      <c r="BA12" s="335">
        <v>3963301.9699474941</v>
      </c>
    </row>
    <row r="13" spans="1:53" ht="12.75" x14ac:dyDescent="0.2">
      <c r="A13" s="195" t="s">
        <v>206</v>
      </c>
      <c r="B13" s="196" t="s">
        <v>216</v>
      </c>
      <c r="C13" s="25"/>
      <c r="D13" s="183"/>
      <c r="E13" s="230"/>
      <c r="F13" s="231"/>
      <c r="G13" s="25"/>
      <c r="H13" s="183"/>
      <c r="I13" s="25"/>
      <c r="J13" s="183"/>
      <c r="K13" s="25"/>
      <c r="L13" s="183"/>
      <c r="M13" s="25"/>
      <c r="N13" s="183"/>
      <c r="O13" s="25"/>
      <c r="P13" s="183"/>
      <c r="Q13" s="25"/>
      <c r="R13" s="183"/>
      <c r="S13" s="110"/>
      <c r="T13" s="184"/>
      <c r="U13" s="232">
        <v>1266888</v>
      </c>
      <c r="V13" s="186">
        <v>1206960</v>
      </c>
      <c r="W13" s="232">
        <v>1364597.1005599999</v>
      </c>
      <c r="X13" s="186">
        <v>1617440.8994400001</v>
      </c>
      <c r="Y13" s="225">
        <v>1474589</v>
      </c>
      <c r="Z13" s="187">
        <v>1256738</v>
      </c>
      <c r="AA13" s="232">
        <v>1455205</v>
      </c>
      <c r="AB13" s="188">
        <v>1453989</v>
      </c>
      <c r="AC13" s="232">
        <v>1504708</v>
      </c>
      <c r="AD13" s="188">
        <v>1552649</v>
      </c>
      <c r="AE13" s="225">
        <v>1473843</v>
      </c>
      <c r="AF13" s="187">
        <v>1849901</v>
      </c>
      <c r="AG13" s="225">
        <v>1569918</v>
      </c>
      <c r="AH13" s="187">
        <v>1802145</v>
      </c>
      <c r="AI13" s="225">
        <v>1683991</v>
      </c>
      <c r="AJ13" s="187">
        <v>1778949</v>
      </c>
      <c r="AK13" s="225">
        <v>1709287</v>
      </c>
      <c r="AL13" s="187">
        <v>1790014</v>
      </c>
      <c r="AM13" s="225">
        <v>1813653</v>
      </c>
      <c r="AN13" s="187">
        <v>1951933</v>
      </c>
      <c r="AO13" s="269">
        <v>1844263</v>
      </c>
      <c r="AP13" s="270">
        <v>2068103</v>
      </c>
      <c r="AQ13" s="269">
        <v>1898617.66472</v>
      </c>
      <c r="AR13" s="270">
        <v>2121242.67337</v>
      </c>
      <c r="AS13" s="334">
        <v>1994638.47</v>
      </c>
      <c r="AT13" s="335">
        <v>2350430.8055699999</v>
      </c>
      <c r="AU13" s="334">
        <v>2286289.89</v>
      </c>
      <c r="AV13" s="395">
        <v>2676183.1594000002</v>
      </c>
      <c r="AW13" s="335">
        <v>3011330.1100000003</v>
      </c>
      <c r="AX13" s="334">
        <v>2492907.4468800002</v>
      </c>
      <c r="AY13" s="335">
        <v>2558420.395</v>
      </c>
      <c r="AZ13" s="324">
        <v>2718673.43</v>
      </c>
      <c r="BA13" s="335">
        <v>2903651.5548999999</v>
      </c>
    </row>
    <row r="14" spans="1:53" ht="12.75" x14ac:dyDescent="0.2">
      <c r="A14" s="195" t="s">
        <v>207</v>
      </c>
      <c r="B14" s="196" t="s">
        <v>217</v>
      </c>
      <c r="C14" s="25">
        <v>97696.227154160268</v>
      </c>
      <c r="D14" s="183">
        <v>510340.8655051238</v>
      </c>
      <c r="E14" s="230">
        <v>488695.46189182776</v>
      </c>
      <c r="F14" s="231">
        <v>474301.53810817224</v>
      </c>
      <c r="G14" s="25">
        <v>518050.83358708041</v>
      </c>
      <c r="H14" s="183">
        <v>511337.26641291962</v>
      </c>
      <c r="I14" s="25">
        <v>570678</v>
      </c>
      <c r="J14" s="183">
        <v>554851.09600000002</v>
      </c>
      <c r="K14" s="25">
        <v>605127</v>
      </c>
      <c r="L14" s="183">
        <v>609602</v>
      </c>
      <c r="M14" s="25">
        <v>719792</v>
      </c>
      <c r="N14" s="183">
        <v>724162.83638461749</v>
      </c>
      <c r="O14" s="25">
        <v>829675.25430583302</v>
      </c>
      <c r="P14" s="183">
        <v>748844.16605</v>
      </c>
      <c r="Q14" s="25">
        <v>840110</v>
      </c>
      <c r="R14" s="183">
        <v>765643.39382</v>
      </c>
      <c r="S14" s="110">
        <v>842869</v>
      </c>
      <c r="T14" s="184">
        <v>697042.10037376767</v>
      </c>
      <c r="U14" s="232">
        <v>845102</v>
      </c>
      <c r="V14" s="186">
        <v>801680</v>
      </c>
      <c r="W14" s="232">
        <v>946614.44787000003</v>
      </c>
      <c r="X14" s="186">
        <v>863649.55212999997</v>
      </c>
      <c r="Y14" s="225">
        <v>1056025</v>
      </c>
      <c r="Z14" s="187">
        <v>1112313</v>
      </c>
      <c r="AA14" s="232">
        <v>1065517</v>
      </c>
      <c r="AB14" s="188">
        <v>1162412</v>
      </c>
      <c r="AC14" s="232">
        <v>1193433</v>
      </c>
      <c r="AD14" s="188">
        <v>1233944</v>
      </c>
      <c r="AE14" s="225">
        <v>1250071</v>
      </c>
      <c r="AF14" s="187">
        <v>1283050</v>
      </c>
      <c r="AG14" s="225">
        <v>1243471</v>
      </c>
      <c r="AH14" s="187">
        <v>1371672</v>
      </c>
      <c r="AI14" s="225">
        <v>1359173</v>
      </c>
      <c r="AJ14" s="187">
        <v>1500026</v>
      </c>
      <c r="AK14" s="225">
        <v>1365622</v>
      </c>
      <c r="AL14" s="187">
        <v>1475316</v>
      </c>
      <c r="AM14" s="225">
        <v>1459460</v>
      </c>
      <c r="AN14" s="187">
        <v>1560950</v>
      </c>
      <c r="AO14" s="269">
        <v>1454572</v>
      </c>
      <c r="AP14" s="270">
        <v>1523517</v>
      </c>
      <c r="AQ14" s="269">
        <v>1488532.3840099999</v>
      </c>
      <c r="AR14" s="270">
        <v>1578530.1930499999</v>
      </c>
      <c r="AS14" s="334">
        <v>1543649.25</v>
      </c>
      <c r="AT14" s="335">
        <v>1863358.8044</v>
      </c>
      <c r="AU14" s="334">
        <v>1576979.9</v>
      </c>
      <c r="AV14" s="395">
        <v>1878035.22768</v>
      </c>
      <c r="AW14" s="335">
        <v>2122963.0999999996</v>
      </c>
      <c r="AX14" s="334">
        <v>1858965.35247</v>
      </c>
      <c r="AY14" s="335">
        <v>1837048.8706399999</v>
      </c>
      <c r="AZ14" s="324">
        <v>2062042.26</v>
      </c>
      <c r="BA14" s="335">
        <v>2133321.99602</v>
      </c>
    </row>
    <row r="15" spans="1:53" ht="12.75" x14ac:dyDescent="0.2">
      <c r="A15" s="195" t="s">
        <v>208</v>
      </c>
      <c r="B15" s="196" t="s">
        <v>218</v>
      </c>
      <c r="C15" s="25">
        <v>951360.60557197779</v>
      </c>
      <c r="D15" s="183">
        <v>1333513.6760054822</v>
      </c>
      <c r="E15" s="230">
        <v>1792866.3635015192</v>
      </c>
      <c r="F15" s="231">
        <v>1771693.6364984808</v>
      </c>
      <c r="G15" s="25">
        <v>1999193.0213804683</v>
      </c>
      <c r="H15" s="183">
        <v>1833052.1986195317</v>
      </c>
      <c r="I15" s="25">
        <v>1911565.4249652298</v>
      </c>
      <c r="J15" s="183">
        <v>2098621.1639999999</v>
      </c>
      <c r="K15" s="25">
        <v>2258487</v>
      </c>
      <c r="L15" s="183">
        <v>2368869</v>
      </c>
      <c r="M15" s="25">
        <v>2612247</v>
      </c>
      <c r="N15" s="183">
        <v>2780674.1022300003</v>
      </c>
      <c r="O15" s="25">
        <v>3077868.0317500001</v>
      </c>
      <c r="P15" s="183">
        <v>3108307.9867199999</v>
      </c>
      <c r="Q15" s="25">
        <v>3434597</v>
      </c>
      <c r="R15" s="183">
        <v>3286831.4321699999</v>
      </c>
      <c r="S15" s="110">
        <v>3465413</v>
      </c>
      <c r="T15" s="184">
        <v>3050445</v>
      </c>
      <c r="U15" s="232">
        <v>3098816</v>
      </c>
      <c r="V15" s="186">
        <v>3532812</v>
      </c>
      <c r="W15" s="232">
        <v>3729701</v>
      </c>
      <c r="X15" s="186">
        <v>3657618</v>
      </c>
      <c r="Y15" s="225">
        <v>4413940</v>
      </c>
      <c r="Z15" s="187">
        <v>4513136</v>
      </c>
      <c r="AA15" s="232">
        <v>4326547</v>
      </c>
      <c r="AB15" s="188">
        <v>3866944</v>
      </c>
      <c r="AC15" s="232">
        <v>4063135</v>
      </c>
      <c r="AD15" s="188">
        <v>4265403</v>
      </c>
      <c r="AE15" s="225">
        <v>4143662</v>
      </c>
      <c r="AF15" s="187">
        <v>4497329</v>
      </c>
      <c r="AG15" s="225">
        <v>4149870</v>
      </c>
      <c r="AH15" s="187">
        <v>4583988</v>
      </c>
      <c r="AI15" s="225">
        <v>4582363</v>
      </c>
      <c r="AJ15" s="187">
        <v>5026231</v>
      </c>
      <c r="AK15" s="225">
        <v>4604082</v>
      </c>
      <c r="AL15" s="187">
        <v>4936113</v>
      </c>
      <c r="AM15" s="225">
        <v>4736350</v>
      </c>
      <c r="AN15" s="187">
        <v>5249339</v>
      </c>
      <c r="AO15" s="269">
        <v>4859109</v>
      </c>
      <c r="AP15" s="270">
        <v>5595234</v>
      </c>
      <c r="AQ15" s="269">
        <v>5209511.5781300003</v>
      </c>
      <c r="AR15" s="270">
        <v>5869201.7349700006</v>
      </c>
      <c r="AS15" s="334">
        <v>5400494.6699999999</v>
      </c>
      <c r="AT15" s="335">
        <v>6256669.7422500011</v>
      </c>
      <c r="AU15" s="334">
        <v>5996238.6600000001</v>
      </c>
      <c r="AV15" s="395">
        <v>9053656.9868800007</v>
      </c>
      <c r="AW15" s="335">
        <v>9924210.3399999999</v>
      </c>
      <c r="AX15" s="334">
        <v>8686770.8524500001</v>
      </c>
      <c r="AY15" s="335">
        <v>10104919.04077</v>
      </c>
      <c r="AZ15" s="324">
        <v>9372268.9399999995</v>
      </c>
      <c r="BA15" s="335">
        <v>8675190.2564499993</v>
      </c>
    </row>
    <row r="16" spans="1:53" ht="12.75" x14ac:dyDescent="0.2">
      <c r="A16" s="195" t="s">
        <v>209</v>
      </c>
      <c r="B16" s="205" t="s">
        <v>186</v>
      </c>
      <c r="C16" s="25"/>
      <c r="D16" s="183"/>
      <c r="E16" s="230"/>
      <c r="F16" s="231"/>
      <c r="G16" s="25"/>
      <c r="H16" s="183"/>
      <c r="I16" s="25"/>
      <c r="J16" s="183"/>
      <c r="K16" s="25"/>
      <c r="L16" s="183"/>
      <c r="M16" s="25"/>
      <c r="N16" s="183"/>
      <c r="O16" s="25"/>
      <c r="P16" s="183"/>
      <c r="Q16" s="25">
        <v>2905590.1715700002</v>
      </c>
      <c r="R16" s="183">
        <v>2770561.7958</v>
      </c>
      <c r="S16" s="110">
        <v>2881078.7179700001</v>
      </c>
      <c r="T16" s="184">
        <v>2510926.5602699998</v>
      </c>
      <c r="U16" s="232">
        <v>2407735.6816314426</v>
      </c>
      <c r="V16" s="186">
        <v>2723336.1989024868</v>
      </c>
      <c r="W16" s="232">
        <v>3031996</v>
      </c>
      <c r="X16" s="186">
        <v>3020482</v>
      </c>
      <c r="Y16" s="225">
        <v>3625080</v>
      </c>
      <c r="Z16" s="187">
        <v>3719993.1369639393</v>
      </c>
      <c r="AA16" s="232">
        <v>3515903</v>
      </c>
      <c r="AB16" s="188">
        <v>2989176</v>
      </c>
      <c r="AC16" s="232">
        <v>3269618</v>
      </c>
      <c r="AD16" s="188">
        <v>3476935</v>
      </c>
      <c r="AE16" s="225">
        <v>3095124</v>
      </c>
      <c r="AF16" s="187">
        <v>3498266</v>
      </c>
      <c r="AG16" s="225">
        <v>3071608</v>
      </c>
      <c r="AH16" s="187">
        <v>3514753</v>
      </c>
      <c r="AI16" s="225">
        <v>3431456.5713725053</v>
      </c>
      <c r="AJ16" s="187">
        <v>3845944.4286274947</v>
      </c>
      <c r="AK16" s="225">
        <v>3427735</v>
      </c>
      <c r="AL16" s="187">
        <v>3733026.4579997989</v>
      </c>
      <c r="AM16" s="225">
        <v>3475555</v>
      </c>
      <c r="AN16" s="187">
        <v>4047575</v>
      </c>
      <c r="AO16" s="269">
        <v>3566725</v>
      </c>
      <c r="AP16" s="270">
        <v>4278824</v>
      </c>
      <c r="AQ16" s="269">
        <v>3891520.3504801136</v>
      </c>
      <c r="AR16" s="270">
        <v>4569204.5154497419</v>
      </c>
      <c r="AS16" s="334">
        <v>4030844.92</v>
      </c>
      <c r="AT16" s="335">
        <v>4770694.3003439941</v>
      </c>
      <c r="AU16" s="334">
        <v>4839125.63</v>
      </c>
      <c r="AV16" s="395">
        <v>7228465.4118794445</v>
      </c>
      <c r="AW16" s="335">
        <v>7954424.3699999973</v>
      </c>
      <c r="AX16" s="334">
        <v>7061907.4229099974</v>
      </c>
      <c r="AY16" s="335">
        <v>8490882.8903340995</v>
      </c>
      <c r="AZ16" s="324">
        <v>7609365.25</v>
      </c>
      <c r="BA16" s="335">
        <v>6578250.8978776988</v>
      </c>
    </row>
    <row r="17" spans="1:53" ht="12.75" x14ac:dyDescent="0.2">
      <c r="A17" s="195" t="s">
        <v>210</v>
      </c>
      <c r="B17" s="205" t="s">
        <v>187</v>
      </c>
      <c r="C17" s="25"/>
      <c r="D17" s="183"/>
      <c r="E17" s="230"/>
      <c r="F17" s="231"/>
      <c r="G17" s="25"/>
      <c r="H17" s="183"/>
      <c r="I17" s="25"/>
      <c r="J17" s="183"/>
      <c r="K17" s="25"/>
      <c r="L17" s="183"/>
      <c r="M17" s="25"/>
      <c r="N17" s="183"/>
      <c r="O17" s="25"/>
      <c r="P17" s="183"/>
      <c r="Q17" s="25">
        <v>565635.39958999993</v>
      </c>
      <c r="R17" s="183">
        <v>500075.06832000002</v>
      </c>
      <c r="S17" s="110">
        <v>607981.21101000009</v>
      </c>
      <c r="T17" s="184">
        <v>515872.20399999997</v>
      </c>
      <c r="U17" s="232">
        <v>603038.36225855735</v>
      </c>
      <c r="V17" s="186">
        <v>700499.87458751281</v>
      </c>
      <c r="W17" s="232">
        <v>697705</v>
      </c>
      <c r="X17" s="186">
        <v>637136</v>
      </c>
      <c r="Y17" s="225">
        <v>788860</v>
      </c>
      <c r="Z17" s="187">
        <v>793142.86303606082</v>
      </c>
      <c r="AA17" s="232">
        <v>796826</v>
      </c>
      <c r="AB17" s="188">
        <v>863409</v>
      </c>
      <c r="AC17" s="232">
        <v>787365</v>
      </c>
      <c r="AD17" s="188">
        <v>782015</v>
      </c>
      <c r="AE17" s="225">
        <v>835956</v>
      </c>
      <c r="AF17" s="187">
        <v>806916</v>
      </c>
      <c r="AG17" s="225">
        <v>836031</v>
      </c>
      <c r="AH17" s="187">
        <v>843482</v>
      </c>
      <c r="AI17" s="225">
        <v>858280.77245458623</v>
      </c>
      <c r="AJ17" s="187">
        <v>915783.22754541377</v>
      </c>
      <c r="AK17" s="225">
        <v>891771</v>
      </c>
      <c r="AL17" s="187">
        <v>936374.21756750927</v>
      </c>
      <c r="AM17" s="225">
        <v>934112</v>
      </c>
      <c r="AN17" s="187">
        <v>902459</v>
      </c>
      <c r="AO17" s="269">
        <v>948598</v>
      </c>
      <c r="AP17" s="270">
        <v>1008347</v>
      </c>
      <c r="AQ17" s="269">
        <v>965976.11860307597</v>
      </c>
      <c r="AR17" s="270">
        <v>986988.31185302802</v>
      </c>
      <c r="AS17" s="334">
        <v>996607.91</v>
      </c>
      <c r="AT17" s="335">
        <v>1132076.0989905659</v>
      </c>
      <c r="AU17" s="334">
        <v>847287.37</v>
      </c>
      <c r="AV17" s="395">
        <v>1460320.417085204</v>
      </c>
      <c r="AW17" s="335">
        <v>1597062.6300000004</v>
      </c>
      <c r="AX17" s="334">
        <v>1218082.0616327981</v>
      </c>
      <c r="AY17" s="335">
        <v>1226621.3991819918</v>
      </c>
      <c r="AZ17" s="324">
        <v>1274532.7</v>
      </c>
      <c r="BA17" s="335">
        <v>1573658.4936611231</v>
      </c>
    </row>
    <row r="18" spans="1:53" ht="12.75" x14ac:dyDescent="0.2">
      <c r="A18" s="195" t="s">
        <v>211</v>
      </c>
      <c r="B18" s="205" t="s">
        <v>188</v>
      </c>
      <c r="C18" s="25"/>
      <c r="D18" s="183"/>
      <c r="E18" s="230"/>
      <c r="F18" s="231"/>
      <c r="G18" s="25"/>
      <c r="H18" s="183"/>
      <c r="I18" s="25"/>
      <c r="J18" s="183"/>
      <c r="K18" s="25"/>
      <c r="L18" s="183"/>
      <c r="M18" s="25"/>
      <c r="N18" s="183"/>
      <c r="O18" s="25"/>
      <c r="P18" s="183"/>
      <c r="Q18" s="25"/>
      <c r="R18" s="183"/>
      <c r="S18" s="110"/>
      <c r="T18" s="184"/>
      <c r="U18" s="232"/>
      <c r="V18" s="186"/>
      <c r="W18" s="232"/>
      <c r="X18" s="186"/>
      <c r="Y18" s="225"/>
      <c r="Z18" s="187"/>
      <c r="AA18" s="232"/>
      <c r="AB18" s="188"/>
      <c r="AC18" s="232"/>
      <c r="AD18" s="188"/>
      <c r="AE18" s="225">
        <v>0</v>
      </c>
      <c r="AF18" s="187">
        <v>0</v>
      </c>
      <c r="AG18" s="225">
        <v>0</v>
      </c>
      <c r="AH18" s="187">
        <v>0</v>
      </c>
      <c r="AI18" s="225">
        <v>0</v>
      </c>
      <c r="AJ18" s="187">
        <v>0</v>
      </c>
      <c r="AK18" s="225">
        <v>0</v>
      </c>
      <c r="AL18" s="187">
        <v>0</v>
      </c>
      <c r="AM18" s="225">
        <v>0</v>
      </c>
      <c r="AN18" s="187">
        <v>0</v>
      </c>
      <c r="AO18" s="269">
        <v>0</v>
      </c>
      <c r="AP18" s="270">
        <v>1</v>
      </c>
      <c r="AQ18" s="269">
        <v>0</v>
      </c>
      <c r="AR18" s="270">
        <v>0</v>
      </c>
      <c r="AS18" s="334">
        <v>0</v>
      </c>
      <c r="AT18" s="335">
        <v>0</v>
      </c>
      <c r="AU18" s="334">
        <v>0</v>
      </c>
      <c r="AV18" s="395">
        <v>0</v>
      </c>
      <c r="AW18" s="335">
        <v>0</v>
      </c>
      <c r="AX18" s="334">
        <v>0</v>
      </c>
      <c r="AY18" s="335">
        <v>0</v>
      </c>
      <c r="AZ18" s="324">
        <v>0</v>
      </c>
      <c r="BA18" s="335">
        <v>0</v>
      </c>
    </row>
    <row r="19" spans="1:53" ht="12.75" x14ac:dyDescent="0.2">
      <c r="A19" s="195" t="s">
        <v>212</v>
      </c>
      <c r="B19" s="205" t="s">
        <v>189</v>
      </c>
      <c r="C19" s="25"/>
      <c r="D19" s="183"/>
      <c r="E19" s="230"/>
      <c r="F19" s="231"/>
      <c r="G19" s="25"/>
      <c r="H19" s="183"/>
      <c r="I19" s="25"/>
      <c r="J19" s="183"/>
      <c r="K19" s="25"/>
      <c r="L19" s="183"/>
      <c r="M19" s="25"/>
      <c r="N19" s="183"/>
      <c r="O19" s="25"/>
      <c r="P19" s="183"/>
      <c r="Q19" s="25"/>
      <c r="R19" s="183"/>
      <c r="S19" s="110"/>
      <c r="T19" s="184"/>
      <c r="U19" s="232"/>
      <c r="V19" s="186"/>
      <c r="W19" s="232"/>
      <c r="X19" s="186"/>
      <c r="Y19" s="225"/>
      <c r="Z19" s="187"/>
      <c r="AA19" s="232"/>
      <c r="AB19" s="188"/>
      <c r="AC19" s="232"/>
      <c r="AD19" s="188"/>
      <c r="AE19" s="225">
        <v>212582</v>
      </c>
      <c r="AF19" s="187">
        <v>192147</v>
      </c>
      <c r="AG19" s="225">
        <v>242231</v>
      </c>
      <c r="AH19" s="187">
        <v>225753</v>
      </c>
      <c r="AI19" s="225">
        <v>292625.65617290873</v>
      </c>
      <c r="AJ19" s="187">
        <v>264503.34382709127</v>
      </c>
      <c r="AK19" s="225">
        <v>284576</v>
      </c>
      <c r="AL19" s="187">
        <v>266712.32443269191</v>
      </c>
      <c r="AM19" s="225">
        <v>326683</v>
      </c>
      <c r="AN19" s="187">
        <v>299305</v>
      </c>
      <c r="AO19" s="269">
        <v>343786</v>
      </c>
      <c r="AP19" s="270">
        <v>308062</v>
      </c>
      <c r="AQ19" s="269">
        <v>352015.10904681019</v>
      </c>
      <c r="AR19" s="270">
        <v>313008.9076672307</v>
      </c>
      <c r="AS19" s="334">
        <v>373041.83999999997</v>
      </c>
      <c r="AT19" s="335">
        <v>353899.34291544056</v>
      </c>
      <c r="AU19" s="334">
        <v>309825.66000000003</v>
      </c>
      <c r="AV19" s="395">
        <v>364871.15791535098</v>
      </c>
      <c r="AW19" s="335">
        <v>372723.33999999997</v>
      </c>
      <c r="AX19" s="334">
        <v>406781.3679072042</v>
      </c>
      <c r="AY19" s="335">
        <v>387414.75125390873</v>
      </c>
      <c r="AZ19" s="324">
        <v>488370.99</v>
      </c>
      <c r="BA19" s="335">
        <v>523280.8649111776</v>
      </c>
    </row>
    <row r="20" spans="1:53" ht="12.75" x14ac:dyDescent="0.2">
      <c r="A20" s="195" t="s">
        <v>219</v>
      </c>
      <c r="B20" s="196" t="s">
        <v>220</v>
      </c>
      <c r="C20" s="25">
        <v>99503.525276903543</v>
      </c>
      <c r="D20" s="183">
        <v>182478.57356590623</v>
      </c>
      <c r="E20" s="230">
        <v>195637.48701184447</v>
      </c>
      <c r="F20" s="231">
        <v>197784.51298815553</v>
      </c>
      <c r="G20" s="25">
        <v>203130.80553419911</v>
      </c>
      <c r="H20" s="183">
        <v>216595.71446580091</v>
      </c>
      <c r="I20" s="25">
        <v>246770.43182809986</v>
      </c>
      <c r="J20" s="183">
        <v>253465.03399999999</v>
      </c>
      <c r="K20" s="25">
        <v>284952</v>
      </c>
      <c r="L20" s="183">
        <v>332450</v>
      </c>
      <c r="M20" s="25">
        <v>346564</v>
      </c>
      <c r="N20" s="183">
        <v>378803.65052999998</v>
      </c>
      <c r="O20" s="25">
        <v>405611.97694999998</v>
      </c>
      <c r="P20" s="183">
        <v>433177.90932999999</v>
      </c>
      <c r="Q20" s="25">
        <v>440657</v>
      </c>
      <c r="R20" s="183">
        <v>460948.86048999999</v>
      </c>
      <c r="S20" s="110">
        <v>441353</v>
      </c>
      <c r="T20" s="184">
        <v>454133</v>
      </c>
      <c r="U20" s="232">
        <v>474776</v>
      </c>
      <c r="V20" s="186">
        <v>546385</v>
      </c>
      <c r="W20" s="232">
        <v>529021.70430999994</v>
      </c>
      <c r="X20" s="186">
        <v>535716.29569000006</v>
      </c>
      <c r="Y20" s="225">
        <v>657761</v>
      </c>
      <c r="Z20" s="187">
        <v>676757</v>
      </c>
      <c r="AA20" s="232">
        <v>654495</v>
      </c>
      <c r="AB20" s="188">
        <v>664470</v>
      </c>
      <c r="AC20" s="232">
        <v>671830</v>
      </c>
      <c r="AD20" s="188">
        <v>704189</v>
      </c>
      <c r="AE20" s="225">
        <v>690049</v>
      </c>
      <c r="AF20" s="187">
        <v>697526</v>
      </c>
      <c r="AG20" s="225">
        <v>736355</v>
      </c>
      <c r="AH20" s="187">
        <v>812775</v>
      </c>
      <c r="AI20" s="225">
        <v>762751</v>
      </c>
      <c r="AJ20" s="187">
        <v>921108</v>
      </c>
      <c r="AK20" s="225">
        <v>822410</v>
      </c>
      <c r="AL20" s="187">
        <v>863655</v>
      </c>
      <c r="AM20" s="225">
        <v>857778</v>
      </c>
      <c r="AN20" s="187">
        <v>1047131</v>
      </c>
      <c r="AO20" s="269">
        <v>894514</v>
      </c>
      <c r="AP20" s="270">
        <v>1022106</v>
      </c>
      <c r="AQ20" s="269">
        <v>950601.06475000002</v>
      </c>
      <c r="AR20" s="270">
        <v>1056146.1773399999</v>
      </c>
      <c r="AS20" s="334">
        <v>1008983.8</v>
      </c>
      <c r="AT20" s="335">
        <v>1316357.91234</v>
      </c>
      <c r="AU20" s="334">
        <v>1396590.99</v>
      </c>
      <c r="AV20" s="395">
        <v>1631409.1837599999</v>
      </c>
      <c r="AW20" s="335">
        <v>1878640.0100000007</v>
      </c>
      <c r="AX20" s="334">
        <v>1676279.1340600001</v>
      </c>
      <c r="AY20" s="335">
        <v>1797049.91001</v>
      </c>
      <c r="AZ20" s="324">
        <v>1891723.83</v>
      </c>
      <c r="BA20" s="335">
        <v>2079362.2724200001</v>
      </c>
    </row>
    <row r="21" spans="1:53" ht="24" x14ac:dyDescent="0.2">
      <c r="A21" s="195" t="s">
        <v>221</v>
      </c>
      <c r="B21" s="196" t="s">
        <v>222</v>
      </c>
      <c r="C21" s="25">
        <v>4342027.8547502272</v>
      </c>
      <c r="D21" s="183">
        <v>3731300.0663654921</v>
      </c>
      <c r="E21" s="230">
        <v>3676910.7672445523</v>
      </c>
      <c r="F21" s="231">
        <v>3184787.2327554477</v>
      </c>
      <c r="G21" s="25">
        <v>3686753.9471667819</v>
      </c>
      <c r="H21" s="183">
        <v>3691319.8528332184</v>
      </c>
      <c r="I21" s="25">
        <v>4322209</v>
      </c>
      <c r="J21" s="183">
        <v>4188036.6120000002</v>
      </c>
      <c r="K21" s="25">
        <v>5029040</v>
      </c>
      <c r="L21" s="183">
        <v>4925039</v>
      </c>
      <c r="M21" s="25">
        <v>5495170</v>
      </c>
      <c r="N21" s="183">
        <v>5433023.5801813081</v>
      </c>
      <c r="O21" s="25">
        <v>5809183</v>
      </c>
      <c r="P21" s="183">
        <v>5816278.5022200001</v>
      </c>
      <c r="Q21" s="25">
        <v>6331026</v>
      </c>
      <c r="R21" s="183">
        <v>6028037.8334999997</v>
      </c>
      <c r="S21" s="110">
        <v>7116494</v>
      </c>
      <c r="T21" s="184">
        <v>6876376.8996262318</v>
      </c>
      <c r="U21" s="232">
        <v>6706276</v>
      </c>
      <c r="V21" s="186">
        <v>6734099</v>
      </c>
      <c r="W21" s="232">
        <v>7539731.1804400003</v>
      </c>
      <c r="X21" s="186">
        <v>7324007.8195599997</v>
      </c>
      <c r="Y21" s="225">
        <v>8145205</v>
      </c>
      <c r="Z21" s="187">
        <v>8160835</v>
      </c>
      <c r="AA21" s="232">
        <v>8321494</v>
      </c>
      <c r="AB21" s="188">
        <v>9138261</v>
      </c>
      <c r="AC21" s="232">
        <v>9328030</v>
      </c>
      <c r="AD21" s="188">
        <v>9396413</v>
      </c>
      <c r="AE21" s="225">
        <v>9241101</v>
      </c>
      <c r="AF21" s="187">
        <v>9519860</v>
      </c>
      <c r="AG21" s="225">
        <v>9196588</v>
      </c>
      <c r="AH21" s="187">
        <v>10001827</v>
      </c>
      <c r="AI21" s="225">
        <v>9666998</v>
      </c>
      <c r="AJ21" s="187">
        <v>10437312</v>
      </c>
      <c r="AK21" s="225">
        <v>10323302</v>
      </c>
      <c r="AL21" s="187">
        <v>10857585</v>
      </c>
      <c r="AM21" s="225">
        <v>11176698</v>
      </c>
      <c r="AN21" s="187">
        <v>12187566</v>
      </c>
      <c r="AO21" s="269">
        <v>11749932</v>
      </c>
      <c r="AP21" s="270">
        <v>12788960</v>
      </c>
      <c r="AQ21" s="269">
        <v>12029509.23882</v>
      </c>
      <c r="AR21" s="270">
        <v>13369883.48347</v>
      </c>
      <c r="AS21" s="334">
        <v>13166200.210000001</v>
      </c>
      <c r="AT21" s="335">
        <v>15981373.352370001</v>
      </c>
      <c r="AU21" s="334">
        <v>14672054.18</v>
      </c>
      <c r="AV21" s="395">
        <v>17314238.206220001</v>
      </c>
      <c r="AW21" s="335">
        <v>19366920.82</v>
      </c>
      <c r="AX21" s="334">
        <v>16719099.468119999</v>
      </c>
      <c r="AY21" s="335">
        <v>17740569.858339999</v>
      </c>
      <c r="AZ21" s="324">
        <v>17859040.789999999</v>
      </c>
      <c r="BA21" s="335">
        <v>20609747.66322</v>
      </c>
    </row>
    <row r="22" spans="1:53" ht="12.75" x14ac:dyDescent="0.2">
      <c r="A22" s="195"/>
      <c r="B22" s="233" t="s">
        <v>3</v>
      </c>
      <c r="C22" s="25"/>
      <c r="D22" s="183"/>
      <c r="E22" s="230"/>
      <c r="F22" s="231"/>
      <c r="G22" s="25"/>
      <c r="H22" s="183"/>
      <c r="I22" s="25"/>
      <c r="J22" s="183"/>
      <c r="K22" s="25"/>
      <c r="L22" s="183"/>
      <c r="M22" s="25"/>
      <c r="N22" s="183"/>
      <c r="O22" s="25"/>
      <c r="P22" s="183"/>
      <c r="Q22" s="25"/>
      <c r="R22" s="183"/>
      <c r="S22" s="110"/>
      <c r="T22" s="184"/>
      <c r="U22" s="232"/>
      <c r="V22" s="186"/>
      <c r="W22" s="232"/>
      <c r="X22" s="186"/>
      <c r="Y22" s="225"/>
      <c r="Z22" s="187"/>
      <c r="AA22" s="232"/>
      <c r="AB22" s="188"/>
      <c r="AC22" s="232"/>
      <c r="AD22" s="188"/>
      <c r="AE22" s="225"/>
      <c r="AF22" s="187"/>
      <c r="AG22" s="225"/>
      <c r="AH22" s="187"/>
      <c r="AI22" s="225"/>
      <c r="AJ22" s="187"/>
      <c r="AK22" s="225"/>
      <c r="AL22" s="187"/>
      <c r="AM22" s="225"/>
      <c r="AN22" s="187"/>
      <c r="AO22" s="269"/>
      <c r="AP22" s="270"/>
      <c r="AQ22" s="269"/>
      <c r="AR22" s="270"/>
      <c r="AS22" s="334"/>
      <c r="AT22" s="335"/>
      <c r="AU22" s="334"/>
      <c r="AV22" s="395"/>
      <c r="AW22" s="335"/>
      <c r="AX22" s="334"/>
      <c r="AY22" s="335"/>
      <c r="AZ22" s="324"/>
      <c r="BA22" s="335"/>
    </row>
    <row r="23" spans="1:53" ht="12.75" x14ac:dyDescent="0.2">
      <c r="A23" s="195" t="s">
        <v>223</v>
      </c>
      <c r="B23" s="233" t="s">
        <v>281</v>
      </c>
      <c r="C23" s="25"/>
      <c r="D23" s="183"/>
      <c r="E23" s="230"/>
      <c r="F23" s="231"/>
      <c r="G23" s="25"/>
      <c r="H23" s="183"/>
      <c r="I23" s="25"/>
      <c r="J23" s="183"/>
      <c r="K23" s="25"/>
      <c r="L23" s="183"/>
      <c r="M23" s="25"/>
      <c r="N23" s="183"/>
      <c r="O23" s="25"/>
      <c r="P23" s="183"/>
      <c r="Q23" s="25"/>
      <c r="R23" s="183"/>
      <c r="S23" s="110"/>
      <c r="T23" s="184"/>
      <c r="U23" s="232"/>
      <c r="V23" s="186"/>
      <c r="W23" s="232"/>
      <c r="X23" s="186"/>
      <c r="Y23" s="225"/>
      <c r="Z23" s="187"/>
      <c r="AA23" s="232">
        <v>454815</v>
      </c>
      <c r="AB23" s="188">
        <v>414711</v>
      </c>
      <c r="AC23" s="232">
        <v>346912</v>
      </c>
      <c r="AD23" s="188">
        <v>363565</v>
      </c>
      <c r="AE23" s="225">
        <v>332490</v>
      </c>
      <c r="AF23" s="187">
        <v>319824</v>
      </c>
      <c r="AG23" s="225">
        <v>378622</v>
      </c>
      <c r="AH23" s="187">
        <v>403728</v>
      </c>
      <c r="AI23" s="225">
        <v>409217</v>
      </c>
      <c r="AJ23" s="187">
        <v>457771</v>
      </c>
      <c r="AK23" s="225">
        <v>446481</v>
      </c>
      <c r="AL23" s="187">
        <v>474650</v>
      </c>
      <c r="AM23" s="225">
        <v>538482</v>
      </c>
      <c r="AN23" s="187">
        <v>549373</v>
      </c>
      <c r="AO23" s="269">
        <v>573799</v>
      </c>
      <c r="AP23" s="270">
        <v>759218</v>
      </c>
      <c r="AQ23" s="269">
        <v>711958</v>
      </c>
      <c r="AR23" s="270">
        <v>867879.44857000001</v>
      </c>
      <c r="AS23" s="334">
        <v>915285.18513970007</v>
      </c>
      <c r="AT23" s="335">
        <v>1210623.871784</v>
      </c>
      <c r="AU23" s="334">
        <v>1108964.23</v>
      </c>
      <c r="AV23" s="395">
        <v>1243165.9180100001</v>
      </c>
      <c r="AW23" s="335">
        <v>1243165.3159700003</v>
      </c>
      <c r="AX23" s="334">
        <v>992002.19851000002</v>
      </c>
      <c r="AY23" s="335">
        <v>1307393.56907</v>
      </c>
      <c r="AZ23" s="324">
        <v>1323432.19</v>
      </c>
      <c r="BA23" s="335">
        <v>1517632.43</v>
      </c>
    </row>
    <row r="24" spans="1:53" ht="12.75" x14ac:dyDescent="0.2">
      <c r="A24" s="286" t="s">
        <v>344</v>
      </c>
      <c r="B24" s="313" t="s">
        <v>345</v>
      </c>
      <c r="C24" s="277"/>
      <c r="D24" s="278"/>
      <c r="E24" s="279"/>
      <c r="F24" s="280"/>
      <c r="G24" s="277"/>
      <c r="H24" s="278"/>
      <c r="I24" s="277"/>
      <c r="J24" s="278"/>
      <c r="K24" s="277"/>
      <c r="L24" s="278"/>
      <c r="M24" s="277"/>
      <c r="N24" s="278"/>
      <c r="O24" s="277"/>
      <c r="P24" s="278"/>
      <c r="Q24" s="277"/>
      <c r="R24" s="278"/>
      <c r="S24" s="281"/>
      <c r="T24" s="282"/>
      <c r="U24" s="283"/>
      <c r="V24" s="284"/>
      <c r="W24" s="283"/>
      <c r="X24" s="284"/>
      <c r="Y24" s="269"/>
      <c r="Z24" s="270"/>
      <c r="AA24" s="283"/>
      <c r="AB24" s="285"/>
      <c r="AC24" s="283"/>
      <c r="AD24" s="285"/>
      <c r="AE24" s="269"/>
      <c r="AF24" s="270"/>
      <c r="AG24" s="269"/>
      <c r="AH24" s="270"/>
      <c r="AI24" s="269"/>
      <c r="AJ24" s="270"/>
      <c r="AK24" s="269"/>
      <c r="AL24" s="270"/>
      <c r="AM24" s="269"/>
      <c r="AN24" s="270"/>
      <c r="AO24" s="269"/>
      <c r="AP24" s="270"/>
      <c r="AQ24" s="269">
        <v>28008</v>
      </c>
      <c r="AR24" s="270">
        <v>23552.712</v>
      </c>
      <c r="AS24" s="334">
        <v>42838</v>
      </c>
      <c r="AT24" s="335">
        <v>78795.203540000002</v>
      </c>
      <c r="AU24" s="334">
        <v>18379</v>
      </c>
      <c r="AV24" s="395">
        <v>18053</v>
      </c>
      <c r="AW24" s="335">
        <v>18053</v>
      </c>
      <c r="AX24" s="334">
        <v>12389.62</v>
      </c>
      <c r="AY24" s="335">
        <v>14273.076940000003</v>
      </c>
      <c r="AZ24" s="324">
        <v>13509.96</v>
      </c>
      <c r="BA24" s="335">
        <v>21888.04</v>
      </c>
    </row>
    <row r="25" spans="1:53" ht="12.75" x14ac:dyDescent="0.2">
      <c r="A25" s="195" t="s">
        <v>288</v>
      </c>
      <c r="B25" s="233" t="s">
        <v>289</v>
      </c>
      <c r="C25" s="25"/>
      <c r="D25" s="183"/>
      <c r="E25" s="230"/>
      <c r="F25" s="231"/>
      <c r="G25" s="25"/>
      <c r="H25" s="183"/>
      <c r="I25" s="25"/>
      <c r="J25" s="183"/>
      <c r="K25" s="25"/>
      <c r="L25" s="183"/>
      <c r="M25" s="25"/>
      <c r="N25" s="183"/>
      <c r="O25" s="25"/>
      <c r="P25" s="183"/>
      <c r="Q25" s="25"/>
      <c r="R25" s="183"/>
      <c r="S25" s="110"/>
      <c r="T25" s="184"/>
      <c r="U25" s="232"/>
      <c r="V25" s="186"/>
      <c r="W25" s="232"/>
      <c r="X25" s="186"/>
      <c r="Y25" s="225"/>
      <c r="Z25" s="187"/>
      <c r="AA25" s="232"/>
      <c r="AB25" s="188"/>
      <c r="AC25" s="232">
        <v>282402.61139999999</v>
      </c>
      <c r="AD25" s="188">
        <v>246552.78215999997</v>
      </c>
      <c r="AE25" s="225">
        <v>293341.13928</v>
      </c>
      <c r="AF25" s="187">
        <v>261115.07020999998</v>
      </c>
      <c r="AG25" s="225">
        <v>303496.52801999997</v>
      </c>
      <c r="AH25" s="187">
        <v>279521.81698</v>
      </c>
      <c r="AI25" s="225">
        <v>325802</v>
      </c>
      <c r="AJ25" s="187">
        <v>296486</v>
      </c>
      <c r="AK25" s="225">
        <v>339957</v>
      </c>
      <c r="AL25" s="187">
        <v>303740</v>
      </c>
      <c r="AM25" s="225">
        <v>384397</v>
      </c>
      <c r="AN25" s="187">
        <v>328831</v>
      </c>
      <c r="AO25" s="269">
        <v>382777.47551999998</v>
      </c>
      <c r="AP25" s="270">
        <v>342255.52448000002</v>
      </c>
      <c r="AQ25" s="269">
        <v>393027</v>
      </c>
      <c r="AR25" s="270">
        <v>355014</v>
      </c>
      <c r="AS25" s="334">
        <v>439495.90116000001</v>
      </c>
      <c r="AT25" s="335">
        <v>400089.40169999999</v>
      </c>
      <c r="AU25" s="334">
        <v>439141.85554000002</v>
      </c>
      <c r="AV25" s="395">
        <v>494784.35446</v>
      </c>
      <c r="AW25" s="400">
        <v>494784.35446</v>
      </c>
      <c r="AX25" s="334">
        <v>555169.51788000006</v>
      </c>
      <c r="AY25" s="335">
        <v>504302.0686</v>
      </c>
      <c r="AZ25" s="324">
        <v>634808.20436999993</v>
      </c>
      <c r="BA25" s="335">
        <v>564324.85866000003</v>
      </c>
    </row>
    <row r="26" spans="1:53" ht="12.75" x14ac:dyDescent="0.2">
      <c r="A26" s="195" t="s">
        <v>290</v>
      </c>
      <c r="B26" s="233" t="s">
        <v>291</v>
      </c>
      <c r="C26" s="25"/>
      <c r="D26" s="183"/>
      <c r="E26" s="230"/>
      <c r="F26" s="231"/>
      <c r="G26" s="25"/>
      <c r="H26" s="183"/>
      <c r="I26" s="25"/>
      <c r="J26" s="183"/>
      <c r="K26" s="25"/>
      <c r="L26" s="183"/>
      <c r="M26" s="25"/>
      <c r="N26" s="183"/>
      <c r="O26" s="25"/>
      <c r="P26" s="183"/>
      <c r="Q26" s="25"/>
      <c r="R26" s="183"/>
      <c r="S26" s="110"/>
      <c r="T26" s="184"/>
      <c r="U26" s="232"/>
      <c r="V26" s="186"/>
      <c r="W26" s="232"/>
      <c r="X26" s="186"/>
      <c r="Y26" s="225"/>
      <c r="Z26" s="187"/>
      <c r="AA26" s="232"/>
      <c r="AB26" s="188"/>
      <c r="AC26" s="232">
        <v>202003.96616000001</v>
      </c>
      <c r="AD26" s="188">
        <v>163576.33095</v>
      </c>
      <c r="AE26" s="225">
        <v>206190.26947</v>
      </c>
      <c r="AF26" s="187">
        <v>172837.10866999999</v>
      </c>
      <c r="AG26" s="225">
        <v>210346.97476000001</v>
      </c>
      <c r="AH26" s="187">
        <v>182479.07435000001</v>
      </c>
      <c r="AI26" s="225">
        <v>221974</v>
      </c>
      <c r="AJ26" s="187">
        <v>190272</v>
      </c>
      <c r="AK26" s="225">
        <v>252054</v>
      </c>
      <c r="AL26" s="187">
        <v>198805</v>
      </c>
      <c r="AM26" s="225">
        <v>259860</v>
      </c>
      <c r="AN26" s="187">
        <v>211126</v>
      </c>
      <c r="AO26" s="269">
        <v>253275.20747000002</v>
      </c>
      <c r="AP26" s="270">
        <v>214767.79252999998</v>
      </c>
      <c r="AQ26" s="269">
        <v>258425</v>
      </c>
      <c r="AR26" s="270">
        <v>219669</v>
      </c>
      <c r="AS26" s="334">
        <v>280150.19016</v>
      </c>
      <c r="AT26" s="335">
        <v>240261.24526</v>
      </c>
      <c r="AU26" s="334">
        <v>256450.44987000001</v>
      </c>
      <c r="AV26" s="395">
        <v>279128.51013000001</v>
      </c>
      <c r="AW26" s="400">
        <v>279128.51013000001</v>
      </c>
      <c r="AX26" s="334">
        <v>307699.61493000004</v>
      </c>
      <c r="AY26" s="335">
        <v>253592.33819999994</v>
      </c>
      <c r="AZ26" s="324">
        <v>358399.30948</v>
      </c>
      <c r="BA26" s="335">
        <v>303728.27512000001</v>
      </c>
    </row>
    <row r="27" spans="1:53" ht="12.75" x14ac:dyDescent="0.2">
      <c r="A27" s="195" t="s">
        <v>292</v>
      </c>
      <c r="B27" s="233" t="s">
        <v>293</v>
      </c>
      <c r="C27" s="25"/>
      <c r="D27" s="183"/>
      <c r="E27" s="230"/>
      <c r="F27" s="231"/>
      <c r="G27" s="25"/>
      <c r="H27" s="183"/>
      <c r="I27" s="25"/>
      <c r="J27" s="183"/>
      <c r="K27" s="25"/>
      <c r="L27" s="183"/>
      <c r="M27" s="25"/>
      <c r="N27" s="183"/>
      <c r="O27" s="25"/>
      <c r="P27" s="183"/>
      <c r="Q27" s="25"/>
      <c r="R27" s="183"/>
      <c r="S27" s="110"/>
      <c r="T27" s="184"/>
      <c r="U27" s="232"/>
      <c r="V27" s="186"/>
      <c r="W27" s="232"/>
      <c r="X27" s="186"/>
      <c r="Y27" s="225"/>
      <c r="Z27" s="187"/>
      <c r="AA27" s="232"/>
      <c r="AB27" s="188"/>
      <c r="AC27" s="232">
        <v>1138543.7302000001</v>
      </c>
      <c r="AD27" s="188">
        <v>1213651.7415700001</v>
      </c>
      <c r="AE27" s="225">
        <v>1109199.14148</v>
      </c>
      <c r="AF27" s="187">
        <v>1176864.0949000001</v>
      </c>
      <c r="AG27" s="225">
        <v>1090324.6850999999</v>
      </c>
      <c r="AH27" s="187">
        <v>1134939.99324</v>
      </c>
      <c r="AI27" s="225">
        <v>1195193</v>
      </c>
      <c r="AJ27" s="187">
        <v>1245563</v>
      </c>
      <c r="AK27" s="225">
        <v>1157114</v>
      </c>
      <c r="AL27" s="187">
        <v>1282958</v>
      </c>
      <c r="AM27" s="225">
        <v>1251508</v>
      </c>
      <c r="AN27" s="187">
        <v>1311415</v>
      </c>
      <c r="AO27" s="269">
        <v>1237122</v>
      </c>
      <c r="AP27" s="270">
        <v>1342999</v>
      </c>
      <c r="AQ27" s="269">
        <v>1253847</v>
      </c>
      <c r="AR27" s="270">
        <v>1360378</v>
      </c>
      <c r="AS27" s="334">
        <v>1328817.3150200001</v>
      </c>
      <c r="AT27" s="335">
        <v>1374162.9223600002</v>
      </c>
      <c r="AU27" s="334">
        <v>1349377.4863499999</v>
      </c>
      <c r="AV27" s="395">
        <v>1335036.5236499999</v>
      </c>
      <c r="AW27" s="400">
        <v>1335036.5236499999</v>
      </c>
      <c r="AX27" s="334">
        <v>1287300.2155599999</v>
      </c>
      <c r="AY27" s="335">
        <v>1316016.9535600001</v>
      </c>
      <c r="AZ27" s="324">
        <v>1455610.1188000001</v>
      </c>
      <c r="BA27" s="335">
        <v>1450414.65873</v>
      </c>
    </row>
    <row r="28" spans="1:53" ht="12.75" x14ac:dyDescent="0.2">
      <c r="A28" s="195" t="s">
        <v>294</v>
      </c>
      <c r="B28" s="233" t="s">
        <v>295</v>
      </c>
      <c r="C28" s="25"/>
      <c r="D28" s="183"/>
      <c r="E28" s="230"/>
      <c r="F28" s="231"/>
      <c r="G28" s="25"/>
      <c r="H28" s="183"/>
      <c r="I28" s="25"/>
      <c r="J28" s="183"/>
      <c r="K28" s="25"/>
      <c r="L28" s="183"/>
      <c r="M28" s="25"/>
      <c r="N28" s="183"/>
      <c r="O28" s="25"/>
      <c r="P28" s="183"/>
      <c r="Q28" s="25"/>
      <c r="R28" s="183"/>
      <c r="S28" s="110"/>
      <c r="T28" s="184"/>
      <c r="U28" s="232"/>
      <c r="V28" s="186"/>
      <c r="W28" s="232"/>
      <c r="X28" s="186"/>
      <c r="Y28" s="225"/>
      <c r="Z28" s="187"/>
      <c r="AA28" s="232"/>
      <c r="AB28" s="188"/>
      <c r="AC28" s="232">
        <v>194354.39836999998</v>
      </c>
      <c r="AD28" s="188">
        <v>190283.15480000002</v>
      </c>
      <c r="AE28" s="225">
        <v>193650.87187999999</v>
      </c>
      <c r="AF28" s="187">
        <v>196855.07664000001</v>
      </c>
      <c r="AG28" s="225">
        <v>189277.47004239462</v>
      </c>
      <c r="AH28" s="187">
        <v>176817.27457760539</v>
      </c>
      <c r="AI28" s="225">
        <v>216992</v>
      </c>
      <c r="AJ28" s="187">
        <v>261323</v>
      </c>
      <c r="AK28" s="225">
        <v>255667</v>
      </c>
      <c r="AL28" s="187">
        <v>284142</v>
      </c>
      <c r="AM28" s="225">
        <v>444220</v>
      </c>
      <c r="AN28" s="187">
        <v>427769</v>
      </c>
      <c r="AO28" s="269">
        <v>440951</v>
      </c>
      <c r="AP28" s="270">
        <v>495851</v>
      </c>
      <c r="AQ28" s="269">
        <v>431310</v>
      </c>
      <c r="AR28" s="270">
        <v>659607</v>
      </c>
      <c r="AS28" s="334">
        <v>566802.00667000003</v>
      </c>
      <c r="AT28" s="335">
        <v>597633.24850999995</v>
      </c>
      <c r="AU28" s="334">
        <v>694851.60140000004</v>
      </c>
      <c r="AV28" s="395">
        <v>940790.78859999997</v>
      </c>
      <c r="AW28" s="400">
        <v>940790.78859999997</v>
      </c>
      <c r="AX28" s="334">
        <v>792748.15490000008</v>
      </c>
      <c r="AY28" s="335">
        <v>815314.42939000006</v>
      </c>
      <c r="AZ28" s="324">
        <v>912389.60271000001</v>
      </c>
      <c r="BA28" s="335">
        <v>897761.67428000004</v>
      </c>
    </row>
    <row r="29" spans="1:53" ht="12.75" x14ac:dyDescent="0.2">
      <c r="A29" s="286" t="s">
        <v>327</v>
      </c>
      <c r="B29" s="287" t="s">
        <v>328</v>
      </c>
      <c r="C29" s="277"/>
      <c r="D29" s="278"/>
      <c r="E29" s="279"/>
      <c r="F29" s="280"/>
      <c r="G29" s="277"/>
      <c r="H29" s="278"/>
      <c r="I29" s="277"/>
      <c r="J29" s="278"/>
      <c r="K29" s="277"/>
      <c r="L29" s="278"/>
      <c r="M29" s="277"/>
      <c r="N29" s="278"/>
      <c r="O29" s="277"/>
      <c r="P29" s="278"/>
      <c r="Q29" s="277"/>
      <c r="R29" s="278"/>
      <c r="S29" s="281"/>
      <c r="T29" s="282"/>
      <c r="U29" s="283"/>
      <c r="V29" s="284"/>
      <c r="W29" s="283"/>
      <c r="X29" s="284"/>
      <c r="Y29" s="269"/>
      <c r="Z29" s="270"/>
      <c r="AA29" s="283"/>
      <c r="AB29" s="285"/>
      <c r="AC29" s="269">
        <f t="shared" ref="AC29:BA29" si="0">AC21-AC23-SUM(AC25:AC28)</f>
        <v>7163813.2938700002</v>
      </c>
      <c r="AD29" s="270">
        <f t="shared" si="0"/>
        <v>7218783.9905200005</v>
      </c>
      <c r="AE29" s="269">
        <f t="shared" si="0"/>
        <v>7106229.5778900003</v>
      </c>
      <c r="AF29" s="270">
        <f t="shared" si="0"/>
        <v>7392364.64958</v>
      </c>
      <c r="AG29" s="269">
        <f t="shared" si="0"/>
        <v>7024520.3420776054</v>
      </c>
      <c r="AH29" s="270">
        <f t="shared" si="0"/>
        <v>7824340.8408523947</v>
      </c>
      <c r="AI29" s="269">
        <f t="shared" si="0"/>
        <v>7297820</v>
      </c>
      <c r="AJ29" s="270">
        <f t="shared" si="0"/>
        <v>7985897</v>
      </c>
      <c r="AK29" s="269">
        <f t="shared" si="0"/>
        <v>7872029</v>
      </c>
      <c r="AL29" s="270">
        <f t="shared" si="0"/>
        <v>8313290</v>
      </c>
      <c r="AM29" s="269">
        <f t="shared" si="0"/>
        <v>8298231</v>
      </c>
      <c r="AN29" s="270">
        <f t="shared" si="0"/>
        <v>9359052</v>
      </c>
      <c r="AO29" s="269">
        <f t="shared" si="0"/>
        <v>8862007.3170100003</v>
      </c>
      <c r="AP29" s="270">
        <f t="shared" si="0"/>
        <v>9633868.6829899997</v>
      </c>
      <c r="AQ29" s="269">
        <f t="shared" si="0"/>
        <v>8980942.2388199996</v>
      </c>
      <c r="AR29" s="270">
        <f t="shared" si="0"/>
        <v>9907336.0349000003</v>
      </c>
      <c r="AS29" s="334">
        <f t="shared" si="0"/>
        <v>9635649.6118502989</v>
      </c>
      <c r="AT29" s="270">
        <f t="shared" si="0"/>
        <v>12158602.662756002</v>
      </c>
      <c r="AU29" s="334">
        <f t="shared" si="0"/>
        <v>10823268.556839999</v>
      </c>
      <c r="AV29" s="395">
        <f t="shared" si="0"/>
        <v>13021332.111370001</v>
      </c>
      <c r="AW29" s="401">
        <f t="shared" si="0"/>
        <v>15074015.327190001</v>
      </c>
      <c r="AX29" s="334">
        <f t="shared" si="0"/>
        <v>12784179.766339999</v>
      </c>
      <c r="AY29" s="270">
        <f t="shared" si="0"/>
        <v>13543950.499519998</v>
      </c>
      <c r="AZ29" s="324">
        <f t="shared" si="0"/>
        <v>13174401.364639999</v>
      </c>
      <c r="BA29" s="270">
        <f t="shared" si="0"/>
        <v>15875885.76643</v>
      </c>
    </row>
    <row r="30" spans="1:53" ht="47.25" customHeight="1" x14ac:dyDescent="0.2">
      <c r="A30" s="195" t="s">
        <v>224</v>
      </c>
      <c r="B30" s="196" t="s">
        <v>225</v>
      </c>
      <c r="C30" s="25"/>
      <c r="D30" s="183"/>
      <c r="E30" s="230"/>
      <c r="F30" s="231"/>
      <c r="G30" s="25"/>
      <c r="H30" s="183"/>
      <c r="I30" s="25"/>
      <c r="J30" s="183"/>
      <c r="K30" s="25"/>
      <c r="L30" s="183"/>
      <c r="M30" s="25"/>
      <c r="N30" s="183"/>
      <c r="O30" s="25"/>
      <c r="P30" s="183"/>
      <c r="Q30" s="25"/>
      <c r="R30" s="183"/>
      <c r="S30" s="110"/>
      <c r="T30" s="184"/>
      <c r="U30" s="232">
        <v>3880</v>
      </c>
      <c r="V30" s="186">
        <v>31918</v>
      </c>
      <c r="W30" s="232">
        <v>18752.906599999998</v>
      </c>
      <c r="X30" s="186">
        <v>16866.093399999998</v>
      </c>
      <c r="Y30" s="225">
        <v>23525</v>
      </c>
      <c r="Z30" s="187">
        <v>21203</v>
      </c>
      <c r="AA30" s="232">
        <v>22104</v>
      </c>
      <c r="AB30" s="188">
        <v>30098</v>
      </c>
      <c r="AC30" s="232">
        <v>22824</v>
      </c>
      <c r="AD30" s="188">
        <v>17079</v>
      </c>
      <c r="AE30" s="225">
        <v>22959</v>
      </c>
      <c r="AF30" s="187">
        <v>20509</v>
      </c>
      <c r="AG30" s="225">
        <v>24535</v>
      </c>
      <c r="AH30" s="187">
        <v>37497</v>
      </c>
      <c r="AI30" s="225">
        <v>22554</v>
      </c>
      <c r="AJ30" s="187">
        <v>26687</v>
      </c>
      <c r="AK30" s="225">
        <v>20539</v>
      </c>
      <c r="AL30" s="187">
        <v>26639</v>
      </c>
      <c r="AM30" s="225">
        <v>23401</v>
      </c>
      <c r="AN30" s="187">
        <v>27225</v>
      </c>
      <c r="AO30" s="269">
        <v>20314</v>
      </c>
      <c r="AP30" s="270">
        <v>24948</v>
      </c>
      <c r="AQ30" s="269">
        <v>27963.614420000002</v>
      </c>
      <c r="AR30" s="270">
        <v>26690.294119999999</v>
      </c>
      <c r="AS30" s="334">
        <v>34471.919999999998</v>
      </c>
      <c r="AT30" s="335">
        <v>34202.606720000003</v>
      </c>
      <c r="AU30" s="334">
        <v>30869.919999999998</v>
      </c>
      <c r="AV30" s="395">
        <v>36232.551500000001</v>
      </c>
      <c r="AW30" s="335">
        <v>40131.08</v>
      </c>
      <c r="AX30" s="334">
        <v>28081.39458</v>
      </c>
      <c r="AY30" s="335">
        <v>32510.720239999999</v>
      </c>
      <c r="AZ30" s="324">
        <v>34211.980000000003</v>
      </c>
      <c r="BA30" s="335">
        <v>41357.95104</v>
      </c>
    </row>
    <row r="31" spans="1:53" ht="24" x14ac:dyDescent="0.2">
      <c r="A31" s="195" t="s">
        <v>226</v>
      </c>
      <c r="B31" s="196" t="s">
        <v>227</v>
      </c>
      <c r="C31" s="25"/>
      <c r="D31" s="183"/>
      <c r="E31" s="230"/>
      <c r="F31" s="231"/>
      <c r="G31" s="25"/>
      <c r="H31" s="183"/>
      <c r="I31" s="25"/>
      <c r="J31" s="183"/>
      <c r="K31" s="25"/>
      <c r="L31" s="183"/>
      <c r="M31" s="25"/>
      <c r="N31" s="183"/>
      <c r="O31" s="25"/>
      <c r="P31" s="183"/>
      <c r="Q31" s="25"/>
      <c r="R31" s="183"/>
      <c r="S31" s="110"/>
      <c r="T31" s="184"/>
      <c r="U31" s="232">
        <v>2238</v>
      </c>
      <c r="V31" s="186">
        <v>5551</v>
      </c>
      <c r="W31" s="232">
        <v>6236.4729000000007</v>
      </c>
      <c r="X31" s="186">
        <v>7228.5270999999993</v>
      </c>
      <c r="Y31" s="225">
        <v>9606</v>
      </c>
      <c r="Z31" s="187">
        <v>-3156</v>
      </c>
      <c r="AA31" s="232">
        <v>118</v>
      </c>
      <c r="AB31" s="188">
        <v>894</v>
      </c>
      <c r="AC31" s="232">
        <v>256</v>
      </c>
      <c r="AD31" s="188">
        <v>330</v>
      </c>
      <c r="AE31" s="225">
        <v>59</v>
      </c>
      <c r="AF31" s="187">
        <v>77</v>
      </c>
      <c r="AG31" s="225">
        <v>5308</v>
      </c>
      <c r="AH31" s="187">
        <v>34975</v>
      </c>
      <c r="AI31" s="225">
        <v>11360</v>
      </c>
      <c r="AJ31" s="187">
        <v>15576</v>
      </c>
      <c r="AK31" s="225">
        <v>379</v>
      </c>
      <c r="AL31" s="187">
        <v>389</v>
      </c>
      <c r="AM31" s="225">
        <v>296</v>
      </c>
      <c r="AN31" s="187">
        <v>397</v>
      </c>
      <c r="AO31" s="269">
        <v>633</v>
      </c>
      <c r="AP31" s="270">
        <v>507</v>
      </c>
      <c r="AQ31" s="269">
        <v>499.14609000000002</v>
      </c>
      <c r="AR31" s="270">
        <v>825.20399999999995</v>
      </c>
      <c r="AS31" s="334">
        <v>499.97</v>
      </c>
      <c r="AT31" s="335">
        <v>215.74777999999995</v>
      </c>
      <c r="AU31" s="334">
        <v>256.74</v>
      </c>
      <c r="AV31" s="395">
        <v>9030.4594700000016</v>
      </c>
      <c r="AW31" s="335">
        <v>9030.26</v>
      </c>
      <c r="AX31" s="334">
        <v>34246.285810000001</v>
      </c>
      <c r="AY31" s="335">
        <v>9732.4179300000033</v>
      </c>
      <c r="AZ31" s="324">
        <v>3827</v>
      </c>
      <c r="BA31" s="335">
        <v>-3706.3306200000002</v>
      </c>
    </row>
    <row r="32" spans="1:53" ht="24" x14ac:dyDescent="0.2">
      <c r="A32" s="195" t="s">
        <v>228</v>
      </c>
      <c r="B32" s="196" t="s">
        <v>229</v>
      </c>
      <c r="C32" s="25"/>
      <c r="D32" s="183"/>
      <c r="E32" s="230"/>
      <c r="F32" s="231"/>
      <c r="G32" s="25"/>
      <c r="H32" s="183"/>
      <c r="I32" s="25"/>
      <c r="J32" s="183"/>
      <c r="K32" s="25"/>
      <c r="L32" s="183"/>
      <c r="M32" s="25"/>
      <c r="N32" s="183"/>
      <c r="O32" s="25"/>
      <c r="P32" s="183"/>
      <c r="Q32" s="25"/>
      <c r="R32" s="183"/>
      <c r="S32" s="110"/>
      <c r="T32" s="184"/>
      <c r="U32" s="232">
        <v>217340</v>
      </c>
      <c r="V32" s="186">
        <v>329684</v>
      </c>
      <c r="W32" s="232">
        <v>339962.90801100002</v>
      </c>
      <c r="X32" s="186">
        <v>362358.09198899998</v>
      </c>
      <c r="Y32" s="225">
        <v>506324</v>
      </c>
      <c r="Z32" s="187">
        <v>401098</v>
      </c>
      <c r="AA32" s="232">
        <v>447911</v>
      </c>
      <c r="AB32" s="188">
        <v>519145</v>
      </c>
      <c r="AC32" s="232">
        <v>540894</v>
      </c>
      <c r="AD32" s="188">
        <v>560537</v>
      </c>
      <c r="AE32" s="225">
        <v>469124</v>
      </c>
      <c r="AF32" s="187">
        <v>544256</v>
      </c>
      <c r="AG32" s="225">
        <v>518138</v>
      </c>
      <c r="AH32" s="187">
        <v>585482</v>
      </c>
      <c r="AI32" s="225">
        <v>570140</v>
      </c>
      <c r="AJ32" s="187">
        <v>639335</v>
      </c>
      <c r="AK32" s="225">
        <v>614416</v>
      </c>
      <c r="AL32" s="187">
        <v>647955</v>
      </c>
      <c r="AM32" s="225">
        <v>681371</v>
      </c>
      <c r="AN32" s="187">
        <v>816689</v>
      </c>
      <c r="AO32" s="269">
        <v>891056</v>
      </c>
      <c r="AP32" s="270">
        <v>1080386</v>
      </c>
      <c r="AQ32" s="269">
        <v>988276.78951999999</v>
      </c>
      <c r="AR32" s="270">
        <v>1341564.18618</v>
      </c>
      <c r="AS32" s="334">
        <v>1156845.8700000001</v>
      </c>
      <c r="AT32" s="335">
        <v>1493556.0306500001</v>
      </c>
      <c r="AU32" s="334">
        <v>1544379.26</v>
      </c>
      <c r="AV32" s="395">
        <v>1963008.5066</v>
      </c>
      <c r="AW32" s="335">
        <v>2131052.7400000002</v>
      </c>
      <c r="AX32" s="334">
        <v>1844481.24981</v>
      </c>
      <c r="AY32" s="335">
        <v>3035699.8528399998</v>
      </c>
      <c r="AZ32" s="324">
        <v>1862121.76</v>
      </c>
      <c r="BA32" s="335">
        <v>1641743.38051</v>
      </c>
    </row>
    <row r="33" spans="1:53" ht="62.25" customHeight="1" x14ac:dyDescent="0.2">
      <c r="A33" s="198" t="s">
        <v>230</v>
      </c>
      <c r="B33" s="199" t="s">
        <v>231</v>
      </c>
      <c r="C33" s="25">
        <v>23779408.375524055</v>
      </c>
      <c r="D33" s="183">
        <v>24499319.245689061</v>
      </c>
      <c r="E33" s="230">
        <v>25584326.93875619</v>
      </c>
      <c r="F33" s="231">
        <v>25620741.06124381</v>
      </c>
      <c r="G33" s="25">
        <v>26239019.86961041</v>
      </c>
      <c r="H33" s="183">
        <v>26105173.550389588</v>
      </c>
      <c r="I33" s="25">
        <v>27502556.654452492</v>
      </c>
      <c r="J33" s="183">
        <v>31683070.416999999</v>
      </c>
      <c r="K33" s="25">
        <v>32926870</v>
      </c>
      <c r="L33" s="183">
        <v>33154291</v>
      </c>
      <c r="M33" s="25">
        <v>34794262</v>
      </c>
      <c r="N33" s="183">
        <v>33106812.345929999</v>
      </c>
      <c r="O33" s="25">
        <v>35936952.571029998</v>
      </c>
      <c r="P33" s="183">
        <v>36280756.390830003</v>
      </c>
      <c r="Q33" s="25">
        <v>37936852</v>
      </c>
      <c r="R33" s="183">
        <v>38260916.943360001</v>
      </c>
      <c r="S33" s="110">
        <v>41884819</v>
      </c>
      <c r="T33" s="184">
        <v>41803081</v>
      </c>
      <c r="U33" s="232">
        <v>45194655</v>
      </c>
      <c r="V33" s="188">
        <v>47183297</v>
      </c>
      <c r="W33" s="232">
        <v>47531304.529849999</v>
      </c>
      <c r="X33" s="188">
        <v>51677763.470150001</v>
      </c>
      <c r="Y33" s="225">
        <v>51925820</v>
      </c>
      <c r="Z33" s="187">
        <v>55450974</v>
      </c>
      <c r="AA33" s="232">
        <v>54044390</v>
      </c>
      <c r="AB33" s="188">
        <v>57958096</v>
      </c>
      <c r="AC33" s="232">
        <v>55374535</v>
      </c>
      <c r="AD33" s="188">
        <v>57666178</v>
      </c>
      <c r="AE33" s="225">
        <v>55767166</v>
      </c>
      <c r="AF33" s="187">
        <v>57998535</v>
      </c>
      <c r="AG33" s="225">
        <v>54559665</v>
      </c>
      <c r="AH33" s="187">
        <v>58182293</v>
      </c>
      <c r="AI33" s="225">
        <v>59314076</v>
      </c>
      <c r="AJ33" s="187">
        <v>63235089</v>
      </c>
      <c r="AK33" s="225">
        <v>62309242</v>
      </c>
      <c r="AL33" s="187">
        <v>65142346.000000007</v>
      </c>
      <c r="AM33" s="225">
        <v>64932393</v>
      </c>
      <c r="AN33" s="187">
        <v>68097001</v>
      </c>
      <c r="AO33" s="269">
        <v>69913591</v>
      </c>
      <c r="AP33" s="270">
        <v>72596147</v>
      </c>
      <c r="AQ33" s="269">
        <v>76294005.392729983</v>
      </c>
      <c r="AR33" s="270">
        <v>79102106.582320005</v>
      </c>
      <c r="AS33" s="334">
        <v>83046630.732149988</v>
      </c>
      <c r="AT33" s="335">
        <v>87179315.031658232</v>
      </c>
      <c r="AU33" s="334">
        <v>90594189.398415253</v>
      </c>
      <c r="AV33" s="395">
        <v>105825688.61870474</v>
      </c>
      <c r="AW33" s="335">
        <v>107163907.60158473</v>
      </c>
      <c r="AX33" s="334">
        <v>95055236.001170009</v>
      </c>
      <c r="AY33" s="335">
        <v>133941459.87777001</v>
      </c>
      <c r="AZ33" s="324">
        <v>111694276.25999999</v>
      </c>
      <c r="BA33" s="335">
        <v>127683530.38420001</v>
      </c>
    </row>
    <row r="34" spans="1:53" ht="12.75" x14ac:dyDescent="0.2">
      <c r="A34" s="200"/>
      <c r="B34" s="201" t="s">
        <v>192</v>
      </c>
      <c r="C34" s="25"/>
      <c r="D34" s="183"/>
      <c r="E34" s="230"/>
      <c r="F34" s="231"/>
      <c r="G34" s="25"/>
      <c r="H34" s="183"/>
      <c r="I34" s="25"/>
      <c r="J34" s="183"/>
      <c r="K34" s="25"/>
      <c r="L34" s="183"/>
      <c r="M34" s="25"/>
      <c r="N34" s="183"/>
      <c r="O34" s="25"/>
      <c r="P34" s="183"/>
      <c r="Q34" s="25"/>
      <c r="R34" s="183"/>
      <c r="S34" s="110"/>
      <c r="T34" s="184"/>
      <c r="U34" s="249"/>
      <c r="V34" s="186"/>
      <c r="W34" s="249"/>
      <c r="X34" s="186"/>
      <c r="Y34" s="223"/>
      <c r="Z34" s="224"/>
      <c r="AA34" s="249"/>
      <c r="AB34" s="250"/>
      <c r="AC34" s="249"/>
      <c r="AD34" s="250"/>
      <c r="AE34" s="223"/>
      <c r="AF34" s="224"/>
      <c r="AG34" s="223"/>
      <c r="AH34" s="224"/>
      <c r="AI34" s="223"/>
      <c r="AJ34" s="224"/>
      <c r="AK34" s="223"/>
      <c r="AL34" s="224"/>
      <c r="AM34" s="223"/>
      <c r="AN34" s="224"/>
      <c r="AO34" s="267"/>
      <c r="AP34" s="268"/>
      <c r="AQ34" s="267"/>
      <c r="AR34" s="268"/>
      <c r="AS34" s="332"/>
      <c r="AT34" s="333"/>
      <c r="AU34" s="332"/>
      <c r="AV34" s="394"/>
      <c r="AW34" s="333"/>
      <c r="AX34" s="332"/>
      <c r="AY34" s="333"/>
      <c r="AZ34" s="405"/>
      <c r="BA34" s="333"/>
    </row>
    <row r="35" spans="1:53" ht="12.75" x14ac:dyDescent="0.2">
      <c r="A35" s="195" t="s">
        <v>232</v>
      </c>
      <c r="B35" s="202" t="s">
        <v>26</v>
      </c>
      <c r="C35" s="25">
        <v>22612053.945316073</v>
      </c>
      <c r="D35" s="183">
        <v>22324147.54469518</v>
      </c>
      <c r="E35" s="230">
        <v>23498902.429294124</v>
      </c>
      <c r="F35" s="231">
        <v>23480117.570705876</v>
      </c>
      <c r="G35" s="25">
        <v>23931635.368103679</v>
      </c>
      <c r="H35" s="183">
        <v>23552446.931896321</v>
      </c>
      <c r="I35" s="25">
        <v>24714687.99683509</v>
      </c>
      <c r="J35" s="183">
        <v>28643096.708000001</v>
      </c>
      <c r="K35" s="25">
        <v>29843588</v>
      </c>
      <c r="L35" s="183">
        <v>29296127</v>
      </c>
      <c r="M35" s="25">
        <v>31009529</v>
      </c>
      <c r="N35" s="183">
        <v>29183260.099380001</v>
      </c>
      <c r="O35" s="25">
        <v>32007329.1074</v>
      </c>
      <c r="P35" s="183">
        <v>32198891</v>
      </c>
      <c r="Q35" s="25">
        <v>33822355</v>
      </c>
      <c r="R35" s="183">
        <v>34026417.793760002</v>
      </c>
      <c r="S35" s="110">
        <v>37200339</v>
      </c>
      <c r="T35" s="184">
        <v>37224064</v>
      </c>
      <c r="U35" s="232">
        <v>40563572</v>
      </c>
      <c r="V35" s="186">
        <v>41353196</v>
      </c>
      <c r="W35" s="232">
        <v>42430605.257160001</v>
      </c>
      <c r="X35" s="186">
        <v>46963746.742839999</v>
      </c>
      <c r="Y35" s="225">
        <v>46516575.120075382</v>
      </c>
      <c r="Z35" s="187">
        <v>49514710</v>
      </c>
      <c r="AA35" s="232">
        <v>49579307</v>
      </c>
      <c r="AB35" s="188">
        <v>53513867</v>
      </c>
      <c r="AC35" s="232">
        <v>50830634</v>
      </c>
      <c r="AD35" s="188">
        <v>53140892</v>
      </c>
      <c r="AE35" s="225">
        <v>51201166</v>
      </c>
      <c r="AF35" s="187">
        <v>53472635</v>
      </c>
      <c r="AG35" s="225">
        <v>50230974</v>
      </c>
      <c r="AH35" s="187">
        <v>53766872</v>
      </c>
      <c r="AI35" s="225">
        <v>54306637</v>
      </c>
      <c r="AJ35" s="187">
        <v>57673803</v>
      </c>
      <c r="AK35" s="225">
        <v>56883064</v>
      </c>
      <c r="AL35" s="187">
        <v>59597039.000000007</v>
      </c>
      <c r="AM35" s="225">
        <v>59190759</v>
      </c>
      <c r="AN35" s="187">
        <v>62256486</v>
      </c>
      <c r="AO35" s="269">
        <v>63721989</v>
      </c>
      <c r="AP35" s="270">
        <v>66410452.000000007</v>
      </c>
      <c r="AQ35" s="269">
        <v>69487350.593999982</v>
      </c>
      <c r="AR35" s="270">
        <v>72230913.248710006</v>
      </c>
      <c r="AS35" s="334">
        <v>75492514.51214999</v>
      </c>
      <c r="AT35" s="335">
        <v>79485458.054378241</v>
      </c>
      <c r="AU35" s="334">
        <v>82905611.079065248</v>
      </c>
      <c r="AV35" s="395">
        <v>97177143.980834737</v>
      </c>
      <c r="AW35" s="335">
        <v>97335774.920934737</v>
      </c>
      <c r="AX35" s="334">
        <v>87061768.942660004</v>
      </c>
      <c r="AY35" s="335">
        <v>124034344.57316999</v>
      </c>
      <c r="AZ35" s="324">
        <v>101599621.08</v>
      </c>
      <c r="BA35" s="335">
        <v>119542651.12826002</v>
      </c>
    </row>
    <row r="36" spans="1:53" ht="12.75" x14ac:dyDescent="0.2">
      <c r="A36" s="195"/>
      <c r="B36" s="197" t="s">
        <v>191</v>
      </c>
      <c r="C36" s="25"/>
      <c r="D36" s="183"/>
      <c r="E36" s="230"/>
      <c r="F36" s="231"/>
      <c r="G36" s="25"/>
      <c r="H36" s="183"/>
      <c r="I36" s="25"/>
      <c r="J36" s="183"/>
      <c r="K36" s="25"/>
      <c r="L36" s="183"/>
      <c r="M36" s="25"/>
      <c r="N36" s="183"/>
      <c r="O36" s="25"/>
      <c r="P36" s="183"/>
      <c r="Q36" s="25"/>
      <c r="R36" s="183"/>
      <c r="S36" s="110"/>
      <c r="T36" s="184"/>
      <c r="U36" s="232"/>
      <c r="V36" s="186"/>
      <c r="W36" s="232"/>
      <c r="X36" s="186"/>
      <c r="Y36" s="225"/>
      <c r="Z36" s="187"/>
      <c r="AA36" s="232"/>
      <c r="AB36" s="188"/>
      <c r="AC36" s="232"/>
      <c r="AD36" s="188"/>
      <c r="AE36" s="225"/>
      <c r="AF36" s="187"/>
      <c r="AG36" s="225"/>
      <c r="AH36" s="187"/>
      <c r="AI36" s="225"/>
      <c r="AJ36" s="187"/>
      <c r="AK36" s="225"/>
      <c r="AL36" s="187"/>
      <c r="AM36" s="225"/>
      <c r="AN36" s="187"/>
      <c r="AO36" s="269"/>
      <c r="AP36" s="270"/>
      <c r="AQ36" s="269"/>
      <c r="AR36" s="270"/>
      <c r="AS36" s="334"/>
      <c r="AT36" s="335"/>
      <c r="AU36" s="334"/>
      <c r="AV36" s="395"/>
      <c r="AW36" s="335"/>
      <c r="AX36" s="334"/>
      <c r="AY36" s="335"/>
      <c r="AZ36" s="324"/>
      <c r="BA36" s="335"/>
    </row>
    <row r="37" spans="1:53" ht="24" x14ac:dyDescent="0.2">
      <c r="A37" s="195" t="s">
        <v>273</v>
      </c>
      <c r="B37" s="197" t="s">
        <v>274</v>
      </c>
      <c r="C37" s="25"/>
      <c r="D37" s="183"/>
      <c r="E37" s="230"/>
      <c r="F37" s="231"/>
      <c r="G37" s="25"/>
      <c r="H37" s="183"/>
      <c r="I37" s="25"/>
      <c r="J37" s="183"/>
      <c r="K37" s="25"/>
      <c r="L37" s="183"/>
      <c r="M37" s="25"/>
      <c r="N37" s="183"/>
      <c r="O37" s="25"/>
      <c r="P37" s="183"/>
      <c r="Q37" s="25"/>
      <c r="R37" s="183"/>
      <c r="S37" s="110"/>
      <c r="T37" s="184"/>
      <c r="U37" s="232"/>
      <c r="V37" s="186"/>
      <c r="W37" s="232"/>
      <c r="X37" s="186"/>
      <c r="Y37" s="225"/>
      <c r="Z37" s="187"/>
      <c r="AA37" s="232"/>
      <c r="AB37" s="188"/>
      <c r="AC37" s="232"/>
      <c r="AD37" s="188"/>
      <c r="AE37" s="225"/>
      <c r="AF37" s="187"/>
      <c r="AG37" s="225">
        <v>15033259</v>
      </c>
      <c r="AH37" s="187">
        <v>15870244</v>
      </c>
      <c r="AI37" s="225">
        <v>15140810.064789509</v>
      </c>
      <c r="AJ37" s="187">
        <v>16003361.935210491</v>
      </c>
      <c r="AK37" s="225">
        <v>16441711</v>
      </c>
      <c r="AL37" s="187">
        <v>16260701.089765618</v>
      </c>
      <c r="AM37" s="225">
        <v>16903597.913696095</v>
      </c>
      <c r="AN37" s="187">
        <v>17222348.086303905</v>
      </c>
      <c r="AO37" s="269">
        <v>18193395</v>
      </c>
      <c r="AP37" s="270">
        <v>18049950.859118789</v>
      </c>
      <c r="AQ37" s="269">
        <v>19306059.093813539</v>
      </c>
      <c r="AR37" s="270">
        <v>19804300.056419451</v>
      </c>
      <c r="AS37" s="334">
        <v>20855218.899999999</v>
      </c>
      <c r="AT37" s="335">
        <v>21504262.641115226</v>
      </c>
      <c r="AU37" s="334">
        <v>23613345.75</v>
      </c>
      <c r="AV37" s="395">
        <v>26490644.407680638</v>
      </c>
      <c r="AW37" s="335">
        <v>26507644.249999993</v>
      </c>
      <c r="AX37" s="334">
        <v>24574079.917060789</v>
      </c>
      <c r="AY37" s="335">
        <v>33056831.210282952</v>
      </c>
      <c r="AZ37" s="324">
        <v>28207801.222176813</v>
      </c>
      <c r="BA37" s="335">
        <v>32401341.344259344</v>
      </c>
    </row>
    <row r="38" spans="1:53" ht="12.75" x14ac:dyDescent="0.2">
      <c r="A38" s="195" t="s">
        <v>275</v>
      </c>
      <c r="B38" s="197" t="s">
        <v>276</v>
      </c>
      <c r="C38" s="25"/>
      <c r="D38" s="183"/>
      <c r="E38" s="230"/>
      <c r="F38" s="231"/>
      <c r="G38" s="25"/>
      <c r="H38" s="183"/>
      <c r="I38" s="25"/>
      <c r="J38" s="183"/>
      <c r="K38" s="25"/>
      <c r="L38" s="183"/>
      <c r="M38" s="25"/>
      <c r="N38" s="183"/>
      <c r="O38" s="25"/>
      <c r="P38" s="183"/>
      <c r="Q38" s="25"/>
      <c r="R38" s="183"/>
      <c r="S38" s="110"/>
      <c r="T38" s="184"/>
      <c r="U38" s="232"/>
      <c r="V38" s="186"/>
      <c r="W38" s="232"/>
      <c r="X38" s="186"/>
      <c r="Y38" s="225"/>
      <c r="Z38" s="187"/>
      <c r="AA38" s="232"/>
      <c r="AB38" s="188"/>
      <c r="AC38" s="232"/>
      <c r="AD38" s="188"/>
      <c r="AE38" s="225"/>
      <c r="AF38" s="187"/>
      <c r="AG38" s="225">
        <v>29192672</v>
      </c>
      <c r="AH38" s="187">
        <v>30905520</v>
      </c>
      <c r="AI38" s="225">
        <v>32138773.935210489</v>
      </c>
      <c r="AJ38" s="187">
        <v>33368805.064789511</v>
      </c>
      <c r="AK38" s="225">
        <v>32789922</v>
      </c>
      <c r="AL38" s="187">
        <v>34977644.599382892</v>
      </c>
      <c r="AM38" s="225">
        <v>34088650.502077073</v>
      </c>
      <c r="AN38" s="187">
        <v>35003320.497922927</v>
      </c>
      <c r="AO38" s="269">
        <v>36203741</v>
      </c>
      <c r="AP38" s="270">
        <v>37768653</v>
      </c>
      <c r="AQ38" s="269">
        <v>39558912.049761087</v>
      </c>
      <c r="AR38" s="270">
        <v>41168354.213078231</v>
      </c>
      <c r="AS38" s="334">
        <v>42673731.57</v>
      </c>
      <c r="AT38" s="335">
        <v>45244073.713527992</v>
      </c>
      <c r="AU38" s="334">
        <v>45858383.340000004</v>
      </c>
      <c r="AV38" s="395">
        <v>55635286.970318586</v>
      </c>
      <c r="AW38" s="335">
        <v>55639554.659999996</v>
      </c>
      <c r="AX38" s="334">
        <v>47303855.789889857</v>
      </c>
      <c r="AY38" s="335">
        <v>73715338.051213324</v>
      </c>
      <c r="AZ38" s="324">
        <v>56520832.157823183</v>
      </c>
      <c r="BA38" s="335">
        <v>68812461.196517348</v>
      </c>
    </row>
    <row r="39" spans="1:53" ht="12.75" x14ac:dyDescent="0.2">
      <c r="A39" s="195" t="s">
        <v>277</v>
      </c>
      <c r="B39" s="197" t="s">
        <v>278</v>
      </c>
      <c r="C39" s="25"/>
      <c r="D39" s="183"/>
      <c r="E39" s="230"/>
      <c r="F39" s="231"/>
      <c r="G39" s="25"/>
      <c r="H39" s="183"/>
      <c r="I39" s="25"/>
      <c r="J39" s="183"/>
      <c r="K39" s="25"/>
      <c r="L39" s="183"/>
      <c r="M39" s="25"/>
      <c r="N39" s="183"/>
      <c r="O39" s="25"/>
      <c r="P39" s="183"/>
      <c r="Q39" s="25"/>
      <c r="R39" s="183"/>
      <c r="S39" s="110"/>
      <c r="T39" s="184"/>
      <c r="U39" s="232"/>
      <c r="V39" s="186"/>
      <c r="W39" s="232"/>
      <c r="X39" s="186"/>
      <c r="Y39" s="225"/>
      <c r="Z39" s="187"/>
      <c r="AA39" s="232"/>
      <c r="AB39" s="188"/>
      <c r="AC39" s="232"/>
      <c r="AD39" s="188"/>
      <c r="AE39" s="225"/>
      <c r="AF39" s="187"/>
      <c r="AG39" s="225">
        <v>1599502</v>
      </c>
      <c r="AH39" s="187">
        <v>1662528</v>
      </c>
      <c r="AI39" s="225">
        <v>1756609</v>
      </c>
      <c r="AJ39" s="187">
        <v>2122577</v>
      </c>
      <c r="AK39" s="225">
        <v>1841026</v>
      </c>
      <c r="AL39" s="187">
        <v>2105803.1321561616</v>
      </c>
      <c r="AM39" s="225">
        <v>1926372.7019844521</v>
      </c>
      <c r="AN39" s="187">
        <v>2004716.2980155479</v>
      </c>
      <c r="AO39" s="269">
        <v>2128301</v>
      </c>
      <c r="AP39" s="270">
        <v>2264406.2653222131</v>
      </c>
      <c r="AQ39" s="269">
        <v>2461880.8790199999</v>
      </c>
      <c r="AR39" s="270">
        <v>2583373.6907500001</v>
      </c>
      <c r="AS39" s="334">
        <v>2791789.40215</v>
      </c>
      <c r="AT39" s="335">
        <v>2968538.2585200001</v>
      </c>
      <c r="AU39" s="334">
        <v>2842981.84</v>
      </c>
      <c r="AV39" s="395">
        <v>3221118.6548199998</v>
      </c>
      <c r="AW39" s="335">
        <v>3357482.1599999992</v>
      </c>
      <c r="AX39" s="334">
        <v>2835096.0438700002</v>
      </c>
      <c r="AY39" s="335">
        <v>3708785.5572299999</v>
      </c>
      <c r="AZ39" s="324">
        <v>3823073.71</v>
      </c>
      <c r="BA39" s="335">
        <v>2716615.9240700002</v>
      </c>
    </row>
    <row r="40" spans="1:53" ht="12.75" x14ac:dyDescent="0.2">
      <c r="A40" s="195" t="s">
        <v>279</v>
      </c>
      <c r="B40" s="197" t="s">
        <v>280</v>
      </c>
      <c r="C40" s="25"/>
      <c r="D40" s="183"/>
      <c r="E40" s="230"/>
      <c r="F40" s="231"/>
      <c r="G40" s="25"/>
      <c r="H40" s="183"/>
      <c r="I40" s="25"/>
      <c r="J40" s="183"/>
      <c r="K40" s="25"/>
      <c r="L40" s="183"/>
      <c r="M40" s="25"/>
      <c r="N40" s="183"/>
      <c r="O40" s="25"/>
      <c r="P40" s="183"/>
      <c r="Q40" s="25"/>
      <c r="R40" s="183"/>
      <c r="S40" s="110"/>
      <c r="T40" s="184"/>
      <c r="U40" s="232"/>
      <c r="V40" s="186"/>
      <c r="W40" s="232"/>
      <c r="X40" s="186"/>
      <c r="Y40" s="225"/>
      <c r="Z40" s="187"/>
      <c r="AA40" s="232"/>
      <c r="AB40" s="188"/>
      <c r="AC40" s="232"/>
      <c r="AD40" s="188"/>
      <c r="AE40" s="225"/>
      <c r="AF40" s="187"/>
      <c r="AG40" s="225">
        <v>141619</v>
      </c>
      <c r="AH40" s="187">
        <v>180810</v>
      </c>
      <c r="AI40" s="225">
        <v>153542</v>
      </c>
      <c r="AJ40" s="187">
        <v>175536</v>
      </c>
      <c r="AK40" s="225">
        <v>109262</v>
      </c>
      <c r="AL40" s="187">
        <v>114199.17869533286</v>
      </c>
      <c r="AM40" s="225">
        <v>103946.88224238507</v>
      </c>
      <c r="AN40" s="187">
        <v>111779.11775761492</v>
      </c>
      <c r="AO40" s="269">
        <v>113176</v>
      </c>
      <c r="AP40" s="270">
        <v>108833.87555899966</v>
      </c>
      <c r="AQ40" s="269">
        <v>126173.65732536619</v>
      </c>
      <c r="AR40" s="270">
        <v>341721.94913232082</v>
      </c>
      <c r="AS40" s="334">
        <v>301653.01</v>
      </c>
      <c r="AT40" s="335">
        <v>317988.49209583312</v>
      </c>
      <c r="AU40" s="334">
        <v>379417.66906524345</v>
      </c>
      <c r="AV40" s="395">
        <v>405703.08556552895</v>
      </c>
      <c r="AW40" s="335">
        <v>406703.33093475644</v>
      </c>
      <c r="AX40" s="334">
        <v>486596.57570935041</v>
      </c>
      <c r="AY40" s="335">
        <v>1150217.4148337184</v>
      </c>
      <c r="AZ40" s="324">
        <v>499633.01</v>
      </c>
      <c r="BA40" s="335">
        <v>760400.04767330829</v>
      </c>
    </row>
    <row r="41" spans="1:53" ht="12.75" x14ac:dyDescent="0.2">
      <c r="A41" s="195" t="s">
        <v>233</v>
      </c>
      <c r="B41" s="197" t="s">
        <v>281</v>
      </c>
      <c r="C41" s="25"/>
      <c r="D41" s="183"/>
      <c r="E41" s="230"/>
      <c r="F41" s="231"/>
      <c r="G41" s="25"/>
      <c r="H41" s="183"/>
      <c r="I41" s="25"/>
      <c r="J41" s="183"/>
      <c r="K41" s="25"/>
      <c r="L41" s="183"/>
      <c r="M41" s="25"/>
      <c r="N41" s="183"/>
      <c r="O41" s="25"/>
      <c r="P41" s="183"/>
      <c r="Q41" s="25"/>
      <c r="R41" s="183"/>
      <c r="S41" s="110"/>
      <c r="T41" s="184"/>
      <c r="U41" s="232"/>
      <c r="V41" s="186"/>
      <c r="W41" s="232"/>
      <c r="X41" s="186"/>
      <c r="Y41" s="225"/>
      <c r="Z41" s="187"/>
      <c r="AA41" s="232">
        <v>3334571</v>
      </c>
      <c r="AB41" s="188">
        <v>2518775</v>
      </c>
      <c r="AC41" s="232">
        <v>3379673</v>
      </c>
      <c r="AD41" s="188">
        <v>3614323</v>
      </c>
      <c r="AE41" s="225">
        <v>3951382</v>
      </c>
      <c r="AF41" s="187">
        <v>3914979</v>
      </c>
      <c r="AG41" s="225">
        <v>4263922</v>
      </c>
      <c r="AH41" s="187">
        <v>5147770</v>
      </c>
      <c r="AI41" s="225">
        <v>5116902</v>
      </c>
      <c r="AJ41" s="187">
        <v>6003523</v>
      </c>
      <c r="AK41" s="225">
        <v>5701143</v>
      </c>
      <c r="AL41" s="187">
        <v>6138691</v>
      </c>
      <c r="AM41" s="225">
        <v>6168191</v>
      </c>
      <c r="AN41" s="187">
        <v>7914322</v>
      </c>
      <c r="AO41" s="269">
        <v>7083376</v>
      </c>
      <c r="AP41" s="270">
        <v>8218608</v>
      </c>
      <c r="AQ41" s="269">
        <v>8034324.9140799996</v>
      </c>
      <c r="AR41" s="270">
        <v>8333163.3393300008</v>
      </c>
      <c r="AS41" s="334">
        <v>8870121.629999999</v>
      </c>
      <c r="AT41" s="335">
        <v>9450594.9491191991</v>
      </c>
      <c r="AU41" s="334">
        <v>10211482.48</v>
      </c>
      <c r="AV41" s="395">
        <v>11424390.86245</v>
      </c>
      <c r="AW41" s="335">
        <v>11424390.990370002</v>
      </c>
      <c r="AX41" s="334">
        <v>11862140.61613</v>
      </c>
      <c r="AY41" s="335">
        <v>12403172.339609999</v>
      </c>
      <c r="AZ41" s="324">
        <v>12548280.98</v>
      </c>
      <c r="BA41" s="335">
        <v>14851832.615740001</v>
      </c>
    </row>
    <row r="42" spans="1:53" ht="12.75" x14ac:dyDescent="0.2">
      <c r="A42" s="314" t="s">
        <v>346</v>
      </c>
      <c r="B42" s="315" t="s">
        <v>347</v>
      </c>
      <c r="C42" s="277"/>
      <c r="D42" s="278"/>
      <c r="E42" s="279"/>
      <c r="F42" s="280"/>
      <c r="G42" s="277"/>
      <c r="H42" s="278"/>
      <c r="I42" s="277"/>
      <c r="J42" s="278"/>
      <c r="K42" s="277"/>
      <c r="L42" s="278"/>
      <c r="M42" s="277"/>
      <c r="N42" s="278"/>
      <c r="O42" s="277"/>
      <c r="P42" s="278"/>
      <c r="Q42" s="277"/>
      <c r="R42" s="278"/>
      <c r="S42" s="281"/>
      <c r="T42" s="282"/>
      <c r="U42" s="283"/>
      <c r="V42" s="284"/>
      <c r="W42" s="283"/>
      <c r="X42" s="284"/>
      <c r="Y42" s="269"/>
      <c r="Z42" s="270"/>
      <c r="AA42" s="283"/>
      <c r="AB42" s="285"/>
      <c r="AC42" s="283"/>
      <c r="AD42" s="285"/>
      <c r="AE42" s="269"/>
      <c r="AF42" s="270"/>
      <c r="AG42" s="269"/>
      <c r="AH42" s="270"/>
      <c r="AI42" s="269"/>
      <c r="AJ42" s="270"/>
      <c r="AK42" s="269"/>
      <c r="AL42" s="270"/>
      <c r="AM42" s="269"/>
      <c r="AN42" s="270"/>
      <c r="AO42" s="269"/>
      <c r="AP42" s="270"/>
      <c r="AQ42" s="269">
        <v>565731.55762780074</v>
      </c>
      <c r="AR42" s="270">
        <v>712300.44237219926</v>
      </c>
      <c r="AS42" s="334">
        <v>508223</v>
      </c>
      <c r="AT42" s="335">
        <v>598660.02333000046</v>
      </c>
      <c r="AU42" s="334">
        <v>603672</v>
      </c>
      <c r="AV42" s="395">
        <v>961858.78622000013</v>
      </c>
      <c r="AW42" s="335">
        <v>979961.74821999995</v>
      </c>
      <c r="AX42" s="334">
        <v>984839.57449000003</v>
      </c>
      <c r="AY42" s="335">
        <v>1360768.9490799995</v>
      </c>
      <c r="AZ42" s="324">
        <v>1482876</v>
      </c>
      <c r="BA42" s="335">
        <v>2201715</v>
      </c>
    </row>
    <row r="43" spans="1:53" ht="24" x14ac:dyDescent="0.2">
      <c r="A43" s="195" t="s">
        <v>234</v>
      </c>
      <c r="B43" s="196" t="s">
        <v>235</v>
      </c>
      <c r="C43" s="25">
        <v>803741.05762994708</v>
      </c>
      <c r="D43" s="183">
        <v>1460404.4423700529</v>
      </c>
      <c r="E43" s="230">
        <v>1302272.2913435448</v>
      </c>
      <c r="F43" s="231">
        <v>1304151.7086564552</v>
      </c>
      <c r="G43" s="25">
        <v>1282995.1370712742</v>
      </c>
      <c r="H43" s="183">
        <v>1439798.3629287258</v>
      </c>
      <c r="I43" s="25">
        <v>1499100.6772172572</v>
      </c>
      <c r="J43" s="183">
        <v>1658392.3219999999</v>
      </c>
      <c r="K43" s="25">
        <v>1531635</v>
      </c>
      <c r="L43" s="183">
        <v>2140241</v>
      </c>
      <c r="M43" s="25">
        <v>2000033</v>
      </c>
      <c r="N43" s="183">
        <v>2060674.1871199999</v>
      </c>
      <c r="O43" s="25">
        <v>2113153.0332800001</v>
      </c>
      <c r="P43" s="183">
        <v>2154600.4514100002</v>
      </c>
      <c r="Q43" s="25">
        <v>2191332</v>
      </c>
      <c r="R43" s="183">
        <v>2249658.11986</v>
      </c>
      <c r="S43" s="110">
        <v>2534201</v>
      </c>
      <c r="T43" s="184">
        <v>2428453</v>
      </c>
      <c r="U43" s="232">
        <v>2476277</v>
      </c>
      <c r="V43" s="186">
        <v>2973044</v>
      </c>
      <c r="W43" s="232">
        <v>2790596.3638200001</v>
      </c>
      <c r="X43" s="186">
        <v>2634424.6361799999</v>
      </c>
      <c r="Y43" s="225">
        <v>3064335.7385742152</v>
      </c>
      <c r="Z43" s="187">
        <v>3318826</v>
      </c>
      <c r="AA43" s="232">
        <v>3043488</v>
      </c>
      <c r="AB43" s="188">
        <v>2979421</v>
      </c>
      <c r="AC43" s="232">
        <v>3004169</v>
      </c>
      <c r="AD43" s="188">
        <v>2983388</v>
      </c>
      <c r="AE43" s="225">
        <v>3031616</v>
      </c>
      <c r="AF43" s="187">
        <v>2940319</v>
      </c>
      <c r="AG43" s="225">
        <v>2879762</v>
      </c>
      <c r="AH43" s="187">
        <v>2905432</v>
      </c>
      <c r="AI43" s="225">
        <v>3327502</v>
      </c>
      <c r="AJ43" s="187">
        <v>3664843</v>
      </c>
      <c r="AK43" s="225">
        <v>3604729</v>
      </c>
      <c r="AL43" s="187">
        <v>3648186</v>
      </c>
      <c r="AM43" s="225">
        <v>3770703</v>
      </c>
      <c r="AN43" s="187">
        <v>3843117</v>
      </c>
      <c r="AO43" s="269">
        <v>4058301</v>
      </c>
      <c r="AP43" s="270">
        <v>4013415</v>
      </c>
      <c r="AQ43" s="269">
        <v>4453077.1118799997</v>
      </c>
      <c r="AR43" s="270">
        <v>4465262.6177700004</v>
      </c>
      <c r="AS43" s="334">
        <v>4844443.58</v>
      </c>
      <c r="AT43" s="335">
        <v>4889890.5653099995</v>
      </c>
      <c r="AU43" s="334">
        <v>4801792.3276800001</v>
      </c>
      <c r="AV43" s="395">
        <v>5372397.5635099998</v>
      </c>
      <c r="AW43" s="335">
        <v>6144239.6723200008</v>
      </c>
      <c r="AX43" s="334">
        <v>4952939.5968699995</v>
      </c>
      <c r="AY43" s="335">
        <v>6219788.2773599997</v>
      </c>
      <c r="AZ43" s="324">
        <v>6263884.6500000004</v>
      </c>
      <c r="BA43" s="335">
        <v>4824040.6196300006</v>
      </c>
    </row>
    <row r="44" spans="1:53" ht="12.75" x14ac:dyDescent="0.2">
      <c r="A44" s="327" t="s">
        <v>348</v>
      </c>
      <c r="B44" s="328" t="s">
        <v>349</v>
      </c>
      <c r="C44" s="316"/>
      <c r="D44" s="317"/>
      <c r="E44" s="318"/>
      <c r="F44" s="319"/>
      <c r="G44" s="316"/>
      <c r="H44" s="317"/>
      <c r="I44" s="316"/>
      <c r="J44" s="317"/>
      <c r="K44" s="316"/>
      <c r="L44" s="317"/>
      <c r="M44" s="316"/>
      <c r="N44" s="317"/>
      <c r="O44" s="316"/>
      <c r="P44" s="317"/>
      <c r="Q44" s="316"/>
      <c r="R44" s="317"/>
      <c r="S44" s="320"/>
      <c r="T44" s="321"/>
      <c r="U44" s="322"/>
      <c r="V44" s="323"/>
      <c r="W44" s="322"/>
      <c r="X44" s="323"/>
      <c r="Y44" s="324"/>
      <c r="Z44" s="325"/>
      <c r="AA44" s="322"/>
      <c r="AB44" s="326"/>
      <c r="AC44" s="322"/>
      <c r="AD44" s="326"/>
      <c r="AE44" s="324"/>
      <c r="AF44" s="325"/>
      <c r="AG44" s="324"/>
      <c r="AH44" s="325"/>
      <c r="AI44" s="324"/>
      <c r="AJ44" s="325"/>
      <c r="AK44" s="324"/>
      <c r="AL44" s="325"/>
      <c r="AM44" s="324"/>
      <c r="AN44" s="325"/>
      <c r="AO44" s="324"/>
      <c r="AP44" s="325"/>
      <c r="AQ44" s="324">
        <v>3008210.9236699999</v>
      </c>
      <c r="AR44" s="325">
        <v>3000273.1847399999</v>
      </c>
      <c r="AS44" s="334">
        <v>3285706.5638273265</v>
      </c>
      <c r="AT44" s="335">
        <v>3307677.6435226733</v>
      </c>
      <c r="AU44" s="334">
        <v>3318777.1253900002</v>
      </c>
      <c r="AV44" s="395">
        <v>3597450.9656312522</v>
      </c>
      <c r="AW44" s="335">
        <v>4137283.8746099994</v>
      </c>
      <c r="AX44" s="334">
        <v>3357652.6995537705</v>
      </c>
      <c r="AY44" s="335">
        <v>4105806.9008382722</v>
      </c>
      <c r="AZ44" s="324">
        <v>4134567.93</v>
      </c>
      <c r="BA44" s="335">
        <v>3061222.7476606034</v>
      </c>
    </row>
    <row r="45" spans="1:53" ht="24" x14ac:dyDescent="0.2">
      <c r="A45" s="195" t="s">
        <v>236</v>
      </c>
      <c r="B45" s="196" t="s">
        <v>237</v>
      </c>
      <c r="C45" s="25">
        <v>359721.372578034</v>
      </c>
      <c r="D45" s="183">
        <v>709055.25862382667</v>
      </c>
      <c r="E45" s="230">
        <v>773963.5718187103</v>
      </c>
      <c r="F45" s="231">
        <v>830518.4281812897</v>
      </c>
      <c r="G45" s="25">
        <v>1019608.333196561</v>
      </c>
      <c r="H45" s="183">
        <v>1105788.2068034392</v>
      </c>
      <c r="I45" s="25">
        <v>1287923</v>
      </c>
      <c r="J45" s="183">
        <v>1347327.3870000001</v>
      </c>
      <c r="K45" s="25">
        <v>1328656</v>
      </c>
      <c r="L45" s="183">
        <v>1464031</v>
      </c>
      <c r="M45" s="25">
        <v>1515137</v>
      </c>
      <c r="N45" s="183">
        <v>1563128.1744300001</v>
      </c>
      <c r="O45" s="25">
        <v>1536221.1981299999</v>
      </c>
      <c r="P45" s="183">
        <v>1632454.25664</v>
      </c>
      <c r="Q45" s="25">
        <v>1621799</v>
      </c>
      <c r="R45" s="183">
        <v>1606550.7087399999</v>
      </c>
      <c r="S45" s="110">
        <v>1731503</v>
      </c>
      <c r="T45" s="184">
        <v>1711719</v>
      </c>
      <c r="U45" s="232">
        <v>1732365</v>
      </c>
      <c r="V45" s="186">
        <v>2294959</v>
      </c>
      <c r="W45" s="232">
        <v>1841360.6546</v>
      </c>
      <c r="X45" s="186">
        <v>1567016.3454</v>
      </c>
      <c r="Y45" s="225">
        <v>1824537.4271458997</v>
      </c>
      <c r="Z45" s="187">
        <v>2071467</v>
      </c>
      <c r="AA45" s="232">
        <v>1096207</v>
      </c>
      <c r="AB45" s="188">
        <v>1137658</v>
      </c>
      <c r="AC45" s="232">
        <v>1172687</v>
      </c>
      <c r="AD45" s="188">
        <v>1169104</v>
      </c>
      <c r="AE45" s="225">
        <v>1178631</v>
      </c>
      <c r="AF45" s="187">
        <v>1220622</v>
      </c>
      <c r="AG45" s="225">
        <v>1085549</v>
      </c>
      <c r="AH45" s="187">
        <v>1138719</v>
      </c>
      <c r="AI45" s="225">
        <v>1270169</v>
      </c>
      <c r="AJ45" s="187">
        <v>1433468</v>
      </c>
      <c r="AK45" s="225">
        <v>1367155</v>
      </c>
      <c r="AL45" s="187">
        <v>1417240</v>
      </c>
      <c r="AM45" s="225">
        <v>1428696</v>
      </c>
      <c r="AN45" s="187">
        <v>1461030</v>
      </c>
      <c r="AO45" s="269">
        <v>1580405</v>
      </c>
      <c r="AP45" s="270">
        <v>1597843</v>
      </c>
      <c r="AQ45" s="269">
        <v>1729352.2333</v>
      </c>
      <c r="AR45" s="270">
        <v>1746693.2921899999</v>
      </c>
      <c r="AS45" s="334">
        <v>1979517.87163</v>
      </c>
      <c r="AT45" s="335">
        <v>2049012.11365</v>
      </c>
      <c r="AU45" s="334">
        <v>2079844.46</v>
      </c>
      <c r="AV45" s="395">
        <v>2358782.1025299998</v>
      </c>
      <c r="AW45" s="335">
        <v>2644362.54</v>
      </c>
      <c r="AX45" s="334">
        <v>2169384.2635399997</v>
      </c>
      <c r="AY45" s="335">
        <v>2626925.4137200001</v>
      </c>
      <c r="AZ45" s="324">
        <v>2709167.24</v>
      </c>
      <c r="BA45" s="335">
        <v>2367438.3530999999</v>
      </c>
    </row>
    <row r="46" spans="1:53" ht="24" x14ac:dyDescent="0.2">
      <c r="A46" s="195" t="s">
        <v>238</v>
      </c>
      <c r="B46" s="196" t="s">
        <v>239</v>
      </c>
      <c r="C46" s="25">
        <v>3892</v>
      </c>
      <c r="D46" s="183">
        <v>5712</v>
      </c>
      <c r="E46" s="230">
        <v>9188.6462998069146</v>
      </c>
      <c r="F46" s="231">
        <v>5953.3537001930836</v>
      </c>
      <c r="G46" s="25">
        <v>4781.0312388976654</v>
      </c>
      <c r="H46" s="183">
        <v>7140.0487611023345</v>
      </c>
      <c r="I46" s="25">
        <v>845</v>
      </c>
      <c r="J46" s="183">
        <v>34255</v>
      </c>
      <c r="K46" s="25">
        <v>222991</v>
      </c>
      <c r="L46" s="183">
        <v>253892</v>
      </c>
      <c r="M46" s="25">
        <v>269563</v>
      </c>
      <c r="N46" s="183">
        <v>299749.88500000001</v>
      </c>
      <c r="O46" s="25">
        <v>280249.23222000001</v>
      </c>
      <c r="P46" s="183">
        <v>294810.68277999997</v>
      </c>
      <c r="Q46" s="25">
        <v>301365</v>
      </c>
      <c r="R46" s="183">
        <v>378290.321</v>
      </c>
      <c r="S46" s="110">
        <v>418776</v>
      </c>
      <c r="T46" s="184">
        <v>438844</v>
      </c>
      <c r="U46" s="232">
        <v>422441</v>
      </c>
      <c r="V46" s="186">
        <v>562098</v>
      </c>
      <c r="W46" s="232">
        <v>468742.25426999998</v>
      </c>
      <c r="X46" s="186">
        <v>512575.74573000002</v>
      </c>
      <c r="Y46" s="225">
        <v>520371.7142045034</v>
      </c>
      <c r="Z46" s="187">
        <v>545971</v>
      </c>
      <c r="AA46" s="232">
        <v>325388</v>
      </c>
      <c r="AB46" s="188">
        <v>327150</v>
      </c>
      <c r="AC46" s="232">
        <v>299576</v>
      </c>
      <c r="AD46" s="188">
        <v>298119</v>
      </c>
      <c r="AE46" s="225">
        <v>280573</v>
      </c>
      <c r="AF46" s="187">
        <v>294253</v>
      </c>
      <c r="AG46" s="225">
        <v>284772</v>
      </c>
      <c r="AH46" s="187">
        <v>305960</v>
      </c>
      <c r="AI46" s="225">
        <v>335922</v>
      </c>
      <c r="AJ46" s="187">
        <v>375118</v>
      </c>
      <c r="AK46" s="225">
        <v>376132</v>
      </c>
      <c r="AL46" s="187">
        <v>397060</v>
      </c>
      <c r="AM46" s="225">
        <v>452750</v>
      </c>
      <c r="AN46" s="187">
        <v>440332</v>
      </c>
      <c r="AO46" s="269">
        <v>455003</v>
      </c>
      <c r="AP46" s="270">
        <v>473555</v>
      </c>
      <c r="AQ46" s="269">
        <v>512140.56299000001</v>
      </c>
      <c r="AR46" s="270">
        <v>547266.94946999999</v>
      </c>
      <c r="AS46" s="334">
        <v>601956.73</v>
      </c>
      <c r="AT46" s="335">
        <v>622521.37468000001</v>
      </c>
      <c r="AU46" s="334">
        <v>659834.86</v>
      </c>
      <c r="AV46" s="395">
        <v>765285.01390000002</v>
      </c>
      <c r="AW46" s="335">
        <v>866425.14000000013</v>
      </c>
      <c r="AX46" s="334">
        <v>713517.85961000004</v>
      </c>
      <c r="AY46" s="335">
        <v>878465.19004999998</v>
      </c>
      <c r="AZ46" s="324">
        <v>933906.72</v>
      </c>
      <c r="BA46" s="335">
        <v>769886.17903</v>
      </c>
    </row>
    <row r="47" spans="1:53" ht="12.75" x14ac:dyDescent="0.2">
      <c r="A47" s="195" t="s">
        <v>240</v>
      </c>
      <c r="B47" s="206" t="s">
        <v>241</v>
      </c>
      <c r="C47" s="25"/>
      <c r="D47" s="183"/>
      <c r="E47" s="230"/>
      <c r="F47" s="231"/>
      <c r="G47" s="25"/>
      <c r="H47" s="183"/>
      <c r="I47" s="25"/>
      <c r="J47" s="183"/>
      <c r="K47" s="25"/>
      <c r="L47" s="183"/>
      <c r="M47" s="25"/>
      <c r="N47" s="183"/>
      <c r="O47" s="25"/>
      <c r="P47" s="183"/>
      <c r="Q47" s="25"/>
      <c r="R47" s="183"/>
      <c r="S47" s="110"/>
      <c r="T47" s="184"/>
      <c r="U47" s="232"/>
      <c r="V47" s="186"/>
      <c r="W47" s="232"/>
      <c r="X47" s="186"/>
      <c r="Y47" s="225"/>
      <c r="Z47" s="187"/>
      <c r="AA47" s="232"/>
      <c r="AB47" s="188"/>
      <c r="AC47" s="232">
        <v>67469</v>
      </c>
      <c r="AD47" s="188">
        <v>74675</v>
      </c>
      <c r="AE47" s="225">
        <v>75180</v>
      </c>
      <c r="AF47" s="187">
        <v>70706</v>
      </c>
      <c r="AG47" s="225">
        <v>78608</v>
      </c>
      <c r="AH47" s="187">
        <v>65310</v>
      </c>
      <c r="AI47" s="225">
        <v>73846</v>
      </c>
      <c r="AJ47" s="187">
        <v>87857</v>
      </c>
      <c r="AK47" s="225">
        <v>78162</v>
      </c>
      <c r="AL47" s="187">
        <v>82821</v>
      </c>
      <c r="AM47" s="225">
        <v>89485</v>
      </c>
      <c r="AN47" s="187">
        <v>96036</v>
      </c>
      <c r="AO47" s="269">
        <v>97893</v>
      </c>
      <c r="AP47" s="270">
        <v>100882</v>
      </c>
      <c r="AQ47" s="269">
        <v>112084.89056</v>
      </c>
      <c r="AR47" s="270">
        <v>111970.47417999999</v>
      </c>
      <c r="AS47" s="334">
        <v>128198.03836999999</v>
      </c>
      <c r="AT47" s="335">
        <v>132432.92363999999</v>
      </c>
      <c r="AU47" s="334">
        <v>147106.67167000001</v>
      </c>
      <c r="AV47" s="395">
        <v>152079.95793</v>
      </c>
      <c r="AW47" s="335">
        <v>173105.32833000005</v>
      </c>
      <c r="AX47" s="334">
        <v>157625.33848999999</v>
      </c>
      <c r="AY47" s="335">
        <v>181936.42347000001</v>
      </c>
      <c r="AZ47" s="324">
        <v>187696.57</v>
      </c>
      <c r="BA47" s="335">
        <v>179514.10417999999</v>
      </c>
    </row>
    <row r="48" spans="1:53" ht="12.75" x14ac:dyDescent="0.2">
      <c r="A48" s="191" t="s">
        <v>242</v>
      </c>
      <c r="B48" s="203" t="s">
        <v>193</v>
      </c>
      <c r="C48" s="25">
        <v>1093697.2228729075</v>
      </c>
      <c r="D48" s="183">
        <v>1445121.7771270925</v>
      </c>
      <c r="E48" s="230">
        <v>1095017.0078606524</v>
      </c>
      <c r="F48" s="231">
        <v>1410531.9921393474</v>
      </c>
      <c r="G48" s="25">
        <v>1148664.9659297476</v>
      </c>
      <c r="H48" s="183">
        <v>1406075.1140702525</v>
      </c>
      <c r="I48" s="25">
        <v>1216051.4059608181</v>
      </c>
      <c r="J48" s="183">
        <v>1597020.8459999999</v>
      </c>
      <c r="K48" s="25">
        <v>1349965</v>
      </c>
      <c r="L48" s="183">
        <v>1707345</v>
      </c>
      <c r="M48" s="25">
        <v>1437554</v>
      </c>
      <c r="N48" s="183">
        <v>1877755.8437999999</v>
      </c>
      <c r="O48" s="25">
        <v>1483496.34974</v>
      </c>
      <c r="P48" s="183">
        <v>1847622.2191399999</v>
      </c>
      <c r="Q48" s="25">
        <v>1377774</v>
      </c>
      <c r="R48" s="183">
        <v>1703037.9671510297</v>
      </c>
      <c r="S48" s="110">
        <v>1233063</v>
      </c>
      <c r="T48" s="184">
        <v>1549740</v>
      </c>
      <c r="U48" s="232">
        <v>1227630</v>
      </c>
      <c r="V48" s="186">
        <v>1755982</v>
      </c>
      <c r="W48" s="232">
        <v>1236587.5845300001</v>
      </c>
      <c r="X48" s="186">
        <v>1625065.4154699999</v>
      </c>
      <c r="Y48" s="225">
        <v>1309796.1732109666</v>
      </c>
      <c r="Z48" s="187">
        <v>1875476</v>
      </c>
      <c r="AA48" s="232">
        <v>1334023</v>
      </c>
      <c r="AB48" s="188">
        <v>1868560</v>
      </c>
      <c r="AC48" s="232">
        <v>1308077</v>
      </c>
      <c r="AD48" s="188">
        <v>1676678</v>
      </c>
      <c r="AE48" s="225">
        <v>1093500</v>
      </c>
      <c r="AF48" s="187">
        <v>1427027</v>
      </c>
      <c r="AG48" s="225">
        <v>639451</v>
      </c>
      <c r="AH48" s="187">
        <v>939404</v>
      </c>
      <c r="AI48" s="225">
        <v>907680</v>
      </c>
      <c r="AJ48" s="187">
        <v>1538084</v>
      </c>
      <c r="AK48" s="225">
        <v>1185565</v>
      </c>
      <c r="AL48" s="187">
        <v>1695227</v>
      </c>
      <c r="AM48" s="225">
        <v>1409299</v>
      </c>
      <c r="AN48" s="187">
        <v>1764915</v>
      </c>
      <c r="AO48" s="269">
        <v>1467248</v>
      </c>
      <c r="AP48" s="270">
        <v>1820357</v>
      </c>
      <c r="AQ48" s="269">
        <v>1518470.3172299999</v>
      </c>
      <c r="AR48" s="270">
        <v>1868176.19674</v>
      </c>
      <c r="AS48" s="334">
        <v>1640849.09</v>
      </c>
      <c r="AT48" s="335">
        <v>1999815.5147600002</v>
      </c>
      <c r="AU48" s="334">
        <v>1283105.32</v>
      </c>
      <c r="AV48" s="395">
        <v>1724596.3198500001</v>
      </c>
      <c r="AW48" s="335">
        <v>2068444.6799999997</v>
      </c>
      <c r="AX48" s="334">
        <v>1201908.7192299999</v>
      </c>
      <c r="AY48" s="335">
        <v>2445297.8283600002</v>
      </c>
      <c r="AZ48" s="324">
        <v>1517316.16</v>
      </c>
      <c r="BA48" s="335">
        <v>2540177.3645700002</v>
      </c>
    </row>
    <row r="49" spans="1:53" ht="12.75" x14ac:dyDescent="0.2">
      <c r="A49" s="191" t="s">
        <v>243</v>
      </c>
      <c r="B49" s="203" t="s">
        <v>194</v>
      </c>
      <c r="C49" s="25">
        <v>49724.253523079213</v>
      </c>
      <c r="D49" s="183">
        <v>54710.74647692078</v>
      </c>
      <c r="E49" s="230">
        <v>56499.941209475495</v>
      </c>
      <c r="F49" s="231">
        <v>64809.058790524505</v>
      </c>
      <c r="G49" s="25">
        <v>40521.100964375459</v>
      </c>
      <c r="H49" s="183">
        <v>44172.899035624541</v>
      </c>
      <c r="I49" s="25">
        <v>48766.50811672509</v>
      </c>
      <c r="J49" s="183">
        <v>52697.870999999999</v>
      </c>
      <c r="K49" s="25">
        <v>40926</v>
      </c>
      <c r="L49" s="183">
        <v>47887</v>
      </c>
      <c r="M49" s="25">
        <v>41239</v>
      </c>
      <c r="N49" s="183">
        <v>48142.440999999999</v>
      </c>
      <c r="O49" s="25">
        <v>38646.413</v>
      </c>
      <c r="P49" s="183">
        <v>46777.432000000001</v>
      </c>
      <c r="Q49" s="25">
        <v>32454</v>
      </c>
      <c r="R49" s="183">
        <v>38289.081848970367</v>
      </c>
      <c r="S49" s="110">
        <v>24952</v>
      </c>
      <c r="T49" s="184">
        <v>31726</v>
      </c>
      <c r="U49" s="232">
        <v>22129</v>
      </c>
      <c r="V49" s="186">
        <v>29583</v>
      </c>
      <c r="W49" s="232">
        <v>14865.507</v>
      </c>
      <c r="X49" s="186">
        <v>23863.492999999999</v>
      </c>
      <c r="Y49" s="225">
        <v>20755.826789033457</v>
      </c>
      <c r="Z49" s="187">
        <v>27574</v>
      </c>
      <c r="AA49" s="232">
        <v>18636</v>
      </c>
      <c r="AB49" s="188">
        <v>25221</v>
      </c>
      <c r="AC49" s="232">
        <v>11894</v>
      </c>
      <c r="AD49" s="188">
        <v>16462</v>
      </c>
      <c r="AE49" s="225">
        <v>11886</v>
      </c>
      <c r="AF49" s="187">
        <v>13684</v>
      </c>
      <c r="AG49" s="225">
        <v>9308</v>
      </c>
      <c r="AH49" s="187">
        <v>11841</v>
      </c>
      <c r="AI49" s="225">
        <v>11516</v>
      </c>
      <c r="AJ49" s="187">
        <v>16291</v>
      </c>
      <c r="AK49" s="225">
        <v>13537</v>
      </c>
      <c r="AL49" s="187">
        <v>16872</v>
      </c>
      <c r="AM49" s="225">
        <v>9573</v>
      </c>
      <c r="AN49" s="187">
        <v>20018</v>
      </c>
      <c r="AO49" s="269">
        <v>11972</v>
      </c>
      <c r="AP49" s="270">
        <v>18190</v>
      </c>
      <c r="AQ49" s="269">
        <v>15715.84</v>
      </c>
      <c r="AR49" s="270">
        <v>16717.126</v>
      </c>
      <c r="AS49" s="334">
        <v>16615.78</v>
      </c>
      <c r="AT49" s="335">
        <v>18050.556</v>
      </c>
      <c r="AU49" s="334">
        <v>15209.806</v>
      </c>
      <c r="AV49" s="395">
        <v>23273.72</v>
      </c>
      <c r="AW49" s="335">
        <v>24762.194000000003</v>
      </c>
      <c r="AX49" s="334">
        <v>17949.66</v>
      </c>
      <c r="AY49" s="335">
        <v>18821.944</v>
      </c>
      <c r="AZ49" s="324">
        <v>17632.330000000002</v>
      </c>
      <c r="BA49" s="335">
        <v>20425.008999999998</v>
      </c>
    </row>
    <row r="50" spans="1:53" ht="12.75" x14ac:dyDescent="0.2">
      <c r="A50" s="71"/>
      <c r="B50" s="204" t="s">
        <v>4</v>
      </c>
      <c r="C50" s="25">
        <v>12589.468574047438</v>
      </c>
      <c r="D50" s="183">
        <v>9065.6182609082825</v>
      </c>
      <c r="E50" s="230">
        <v>14381.620502018606</v>
      </c>
      <c r="F50" s="231">
        <v>8521.3794979813938</v>
      </c>
      <c r="G50" s="25">
        <v>7139.8912761102338</v>
      </c>
      <c r="H50" s="183">
        <v>14733.608723889767</v>
      </c>
      <c r="I50" s="25">
        <v>0</v>
      </c>
      <c r="J50" s="183">
        <v>0</v>
      </c>
      <c r="K50" s="25">
        <v>0</v>
      </c>
      <c r="L50" s="183">
        <v>0</v>
      </c>
      <c r="M50" s="25">
        <v>0</v>
      </c>
      <c r="N50" s="183">
        <v>0</v>
      </c>
      <c r="O50" s="25">
        <v>0</v>
      </c>
      <c r="P50" s="183">
        <v>0</v>
      </c>
      <c r="Q50" s="25">
        <v>0</v>
      </c>
      <c r="R50" s="183">
        <v>0</v>
      </c>
      <c r="S50" s="110">
        <v>0</v>
      </c>
      <c r="T50" s="184">
        <v>0</v>
      </c>
      <c r="U50" s="232">
        <v>0</v>
      </c>
      <c r="V50" s="186">
        <v>0</v>
      </c>
      <c r="W50" s="232">
        <v>0</v>
      </c>
      <c r="X50" s="186">
        <v>0</v>
      </c>
      <c r="Y50" s="225">
        <v>0</v>
      </c>
      <c r="Z50" s="187">
        <v>0</v>
      </c>
      <c r="AA50" s="232">
        <v>0</v>
      </c>
      <c r="AB50" s="188">
        <v>0</v>
      </c>
      <c r="AC50" s="232">
        <v>0</v>
      </c>
      <c r="AD50" s="188">
        <v>0</v>
      </c>
      <c r="AE50" s="225">
        <v>0</v>
      </c>
      <c r="AF50" s="187">
        <v>0</v>
      </c>
      <c r="AG50" s="225">
        <v>0</v>
      </c>
      <c r="AH50" s="187">
        <v>0</v>
      </c>
      <c r="AI50" s="225">
        <v>0</v>
      </c>
      <c r="AJ50" s="187">
        <v>0</v>
      </c>
      <c r="AK50" s="225">
        <v>0</v>
      </c>
      <c r="AL50" s="187">
        <v>0</v>
      </c>
      <c r="AM50" s="225">
        <v>0</v>
      </c>
      <c r="AN50" s="187">
        <v>0</v>
      </c>
      <c r="AO50" s="269">
        <v>0</v>
      </c>
      <c r="AP50" s="270">
        <v>0</v>
      </c>
      <c r="AQ50" s="269">
        <v>0</v>
      </c>
      <c r="AR50" s="270">
        <v>0</v>
      </c>
      <c r="AS50" s="334">
        <v>0</v>
      </c>
      <c r="AT50" s="335">
        <v>0</v>
      </c>
      <c r="AU50" s="334">
        <v>0</v>
      </c>
      <c r="AV50" s="395">
        <v>0</v>
      </c>
      <c r="AW50" s="335">
        <v>0</v>
      </c>
      <c r="AX50" s="334">
        <v>0</v>
      </c>
      <c r="AY50" s="335">
        <v>0</v>
      </c>
      <c r="AZ50" s="324">
        <v>0</v>
      </c>
      <c r="BA50" s="335">
        <v>0</v>
      </c>
    </row>
    <row r="51" spans="1:53" ht="24" x14ac:dyDescent="0.2">
      <c r="A51" s="251" t="s">
        <v>244</v>
      </c>
      <c r="B51" s="252" t="s">
        <v>245</v>
      </c>
      <c r="C51" s="25">
        <v>688760.01712793263</v>
      </c>
      <c r="D51" s="183">
        <v>719496.92847185628</v>
      </c>
      <c r="E51" s="230">
        <v>657840.82722359465</v>
      </c>
      <c r="F51" s="231">
        <v>429661.17277640535</v>
      </c>
      <c r="G51" s="25">
        <v>546087.94347737951</v>
      </c>
      <c r="H51" s="183">
        <v>562028.05652262049</v>
      </c>
      <c r="I51" s="25">
        <v>589251.45229990094</v>
      </c>
      <c r="J51" s="183">
        <v>584991.28899999999</v>
      </c>
      <c r="K51" s="25">
        <v>606497</v>
      </c>
      <c r="L51" s="183">
        <v>621398</v>
      </c>
      <c r="M51" s="25">
        <v>646316</v>
      </c>
      <c r="N51" s="183">
        <v>637148.13201000006</v>
      </c>
      <c r="O51" s="25">
        <v>652400.03021999996</v>
      </c>
      <c r="P51" s="183">
        <v>646292.26832000003</v>
      </c>
      <c r="Q51" s="25">
        <v>652030</v>
      </c>
      <c r="R51" s="183">
        <v>620936.91935999994</v>
      </c>
      <c r="S51" s="110">
        <v>631555</v>
      </c>
      <c r="T51" s="184">
        <v>596217</v>
      </c>
      <c r="U51" s="232">
        <v>624186</v>
      </c>
      <c r="V51" s="186">
        <v>646645</v>
      </c>
      <c r="W51" s="232">
        <v>743418.12954999995</v>
      </c>
      <c r="X51" s="186">
        <v>734809.87045000005</v>
      </c>
      <c r="Y51" s="225">
        <v>743053</v>
      </c>
      <c r="Z51" s="187">
        <v>711641</v>
      </c>
      <c r="AA51" s="232">
        <v>747131</v>
      </c>
      <c r="AB51" s="188">
        <v>713784</v>
      </c>
      <c r="AC51" s="232">
        <v>700318</v>
      </c>
      <c r="AD51" s="188">
        <v>712877</v>
      </c>
      <c r="AE51" s="225">
        <v>684822</v>
      </c>
      <c r="AF51" s="187">
        <v>650844</v>
      </c>
      <c r="AG51" s="225">
        <v>727398</v>
      </c>
      <c r="AH51" s="187">
        <v>769389</v>
      </c>
      <c r="AI51" s="225">
        <v>725395</v>
      </c>
      <c r="AJ51" s="187">
        <v>781835</v>
      </c>
      <c r="AK51" s="225">
        <v>736272</v>
      </c>
      <c r="AL51" s="187">
        <v>805599</v>
      </c>
      <c r="AM51" s="225">
        <v>740296</v>
      </c>
      <c r="AN51" s="187">
        <v>805540</v>
      </c>
      <c r="AO51" s="269">
        <v>754869</v>
      </c>
      <c r="AP51" s="270">
        <v>781815</v>
      </c>
      <c r="AQ51" s="269">
        <v>758456.26260000002</v>
      </c>
      <c r="AR51" s="270">
        <v>823516.78842999996</v>
      </c>
      <c r="AS51" s="334">
        <v>838667.32000000007</v>
      </c>
      <c r="AT51" s="335">
        <v>859575.55914000003</v>
      </c>
      <c r="AU51" s="334">
        <v>852916.87</v>
      </c>
      <c r="AV51" s="395">
        <v>1028072.0827500001</v>
      </c>
      <c r="AW51" s="335">
        <v>1330652.1299999999</v>
      </c>
      <c r="AX51" s="334">
        <v>906676.50434999994</v>
      </c>
      <c r="AY51" s="335">
        <v>1054667.42876</v>
      </c>
      <c r="AZ51" s="324">
        <v>1111266.3899999999</v>
      </c>
      <c r="BA51" s="335">
        <v>1107928.4064799999</v>
      </c>
    </row>
    <row r="52" spans="1:53" ht="24" x14ac:dyDescent="0.2">
      <c r="A52" s="251" t="s">
        <v>246</v>
      </c>
      <c r="B52" s="252" t="s">
        <v>247</v>
      </c>
      <c r="C52" s="25">
        <v>66476.928900871484</v>
      </c>
      <c r="D52" s="183">
        <v>96320.045460255249</v>
      </c>
      <c r="E52" s="230">
        <v>222731.2769997257</v>
      </c>
      <c r="F52" s="231">
        <v>462318.72300027427</v>
      </c>
      <c r="G52" s="25">
        <v>329770.66309463547</v>
      </c>
      <c r="H52" s="183">
        <v>343088.89690536453</v>
      </c>
      <c r="I52" s="25">
        <v>337057.23506919673</v>
      </c>
      <c r="J52" s="183">
        <v>388890</v>
      </c>
      <c r="K52" s="25">
        <v>384782</v>
      </c>
      <c r="L52" s="183">
        <v>427616</v>
      </c>
      <c r="M52" s="25">
        <v>437820</v>
      </c>
      <c r="N52" s="183">
        <v>249320.64491</v>
      </c>
      <c r="O52" s="25">
        <v>433821.28258000006</v>
      </c>
      <c r="P52" s="183">
        <v>484347.37572999997</v>
      </c>
      <c r="Q52" s="25">
        <v>491066</v>
      </c>
      <c r="R52" s="183">
        <v>417330.15726000001</v>
      </c>
      <c r="S52" s="110">
        <v>560844</v>
      </c>
      <c r="T52" s="184">
        <v>562996</v>
      </c>
      <c r="U52" s="232">
        <v>560876</v>
      </c>
      <c r="V52" s="186">
        <v>870639</v>
      </c>
      <c r="W52" s="232">
        <v>697531.95472000004</v>
      </c>
      <c r="X52" s="186">
        <v>725754.04527999996</v>
      </c>
      <c r="Y52" s="225">
        <v>771449</v>
      </c>
      <c r="Z52" s="187">
        <v>801781</v>
      </c>
      <c r="AA52" s="232">
        <v>844255</v>
      </c>
      <c r="AB52" s="188">
        <v>870516</v>
      </c>
      <c r="AC52" s="232">
        <v>869587</v>
      </c>
      <c r="AD52" s="188">
        <v>916761</v>
      </c>
      <c r="AE52" s="225">
        <v>993581</v>
      </c>
      <c r="AF52" s="187">
        <v>1026361</v>
      </c>
      <c r="AG52" s="225">
        <v>1055798</v>
      </c>
      <c r="AH52" s="187">
        <v>1093018</v>
      </c>
      <c r="AI52" s="225">
        <v>1096258</v>
      </c>
      <c r="AJ52" s="187">
        <v>1171314</v>
      </c>
      <c r="AK52" s="225">
        <v>1201135</v>
      </c>
      <c r="AL52" s="187">
        <v>1267572</v>
      </c>
      <c r="AM52" s="225">
        <v>1277235</v>
      </c>
      <c r="AN52" s="187">
        <v>1321584</v>
      </c>
      <c r="AO52" s="269">
        <v>1345611</v>
      </c>
      <c r="AP52" s="270">
        <v>1336186</v>
      </c>
      <c r="AQ52" s="269">
        <v>1397878.95413</v>
      </c>
      <c r="AR52" s="270">
        <v>1408323.3642899999</v>
      </c>
      <c r="AS52" s="334">
        <v>1478126.4958500001</v>
      </c>
      <c r="AT52" s="335">
        <v>1502679.8277099999</v>
      </c>
      <c r="AU52" s="334">
        <v>1552472.47</v>
      </c>
      <c r="AV52" s="395">
        <v>1808707.89063</v>
      </c>
      <c r="AW52" s="335">
        <v>2053492.5300000003</v>
      </c>
      <c r="AX52" s="334">
        <v>2536741.3136</v>
      </c>
      <c r="AY52" s="335">
        <v>2010444.6910999999</v>
      </c>
      <c r="AZ52" s="324">
        <v>1958104.03</v>
      </c>
      <c r="BA52" s="335">
        <v>2109852.28572</v>
      </c>
    </row>
    <row r="53" spans="1:53" ht="12.75" x14ac:dyDescent="0.2">
      <c r="A53" s="191" t="s">
        <v>248</v>
      </c>
      <c r="B53" s="203" t="s">
        <v>195</v>
      </c>
      <c r="C53" s="25">
        <v>11229100.698955113</v>
      </c>
      <c r="D53" s="183">
        <v>11473180.051044887</v>
      </c>
      <c r="E53" s="230">
        <v>12318746.18296349</v>
      </c>
      <c r="F53" s="231">
        <v>12016227.81703651</v>
      </c>
      <c r="G53" s="25">
        <v>12291502.801814795</v>
      </c>
      <c r="H53" s="183">
        <v>12123397.398185207</v>
      </c>
      <c r="I53" s="25">
        <v>13285875.167690968</v>
      </c>
      <c r="J53" s="183">
        <v>13419681.971000001</v>
      </c>
      <c r="K53" s="25">
        <v>14775648</v>
      </c>
      <c r="L53" s="183">
        <v>14353954</v>
      </c>
      <c r="M53" s="25">
        <v>16138787</v>
      </c>
      <c r="N53" s="183">
        <v>16113515.059760001</v>
      </c>
      <c r="O53" s="25">
        <v>17678823.630940001</v>
      </c>
      <c r="P53" s="183">
        <v>18085027.331780002</v>
      </c>
      <c r="Q53" s="25">
        <v>18961382</v>
      </c>
      <c r="R53" s="183">
        <v>18093940.652079999</v>
      </c>
      <c r="S53" s="110">
        <v>18141567</v>
      </c>
      <c r="T53" s="184">
        <v>15800145</v>
      </c>
      <c r="U53" s="232">
        <v>16515156</v>
      </c>
      <c r="V53" s="188">
        <v>17052477</v>
      </c>
      <c r="W53" s="232">
        <v>15809856</v>
      </c>
      <c r="X53" s="188">
        <v>16944700</v>
      </c>
      <c r="Y53" s="225">
        <v>18428881</v>
      </c>
      <c r="Z53" s="187">
        <v>18080128</v>
      </c>
      <c r="AA53" s="232">
        <v>17536579</v>
      </c>
      <c r="AB53" s="188">
        <v>16742022</v>
      </c>
      <c r="AC53" s="232">
        <v>17538761</v>
      </c>
      <c r="AD53" s="188">
        <v>16595235</v>
      </c>
      <c r="AE53" s="225">
        <v>18677945</v>
      </c>
      <c r="AF53" s="187">
        <v>17425956</v>
      </c>
      <c r="AG53" s="225">
        <v>18024082</v>
      </c>
      <c r="AH53" s="187">
        <v>16609228</v>
      </c>
      <c r="AI53" s="225">
        <v>17182661</v>
      </c>
      <c r="AJ53" s="187">
        <v>16637263</v>
      </c>
      <c r="AK53" s="225">
        <v>17488268</v>
      </c>
      <c r="AL53" s="187">
        <v>16387477</v>
      </c>
      <c r="AM53" s="225">
        <v>17719375</v>
      </c>
      <c r="AN53" s="187">
        <v>16743162</v>
      </c>
      <c r="AO53" s="269">
        <v>18134664</v>
      </c>
      <c r="AP53" s="270">
        <v>17149024</v>
      </c>
      <c r="AQ53" s="269">
        <v>18471486.876260001</v>
      </c>
      <c r="AR53" s="270">
        <v>17676489.486389998</v>
      </c>
      <c r="AS53" s="334">
        <v>19356668.41</v>
      </c>
      <c r="AT53" s="335">
        <v>18464419.951449998</v>
      </c>
      <c r="AU53" s="334">
        <v>19179371.199999999</v>
      </c>
      <c r="AV53" s="395">
        <v>18368310.107250001</v>
      </c>
      <c r="AW53" s="335">
        <v>19324008.16319</v>
      </c>
      <c r="AX53" s="334">
        <v>19462005.040479999</v>
      </c>
      <c r="AY53" s="335">
        <v>19057368.376929998</v>
      </c>
      <c r="AZ53" s="324">
        <v>20795823.98</v>
      </c>
      <c r="BA53" s="335">
        <v>20262228.628740001</v>
      </c>
    </row>
    <row r="54" spans="1:53" ht="12.75" x14ac:dyDescent="0.2">
      <c r="A54" s="191"/>
      <c r="B54" s="192" t="s">
        <v>3</v>
      </c>
      <c r="C54" s="25"/>
      <c r="D54" s="183"/>
      <c r="E54" s="230"/>
      <c r="F54" s="231"/>
      <c r="G54" s="25"/>
      <c r="H54" s="183"/>
      <c r="I54" s="25"/>
      <c r="J54" s="183"/>
      <c r="K54" s="25"/>
      <c r="L54" s="183"/>
      <c r="M54" s="25"/>
      <c r="N54" s="183"/>
      <c r="O54" s="25"/>
      <c r="P54" s="183"/>
      <c r="Q54" s="25"/>
      <c r="R54" s="183"/>
      <c r="S54" s="110"/>
      <c r="T54" s="184"/>
      <c r="U54" s="249"/>
      <c r="V54" s="186"/>
      <c r="W54" s="249"/>
      <c r="X54" s="186"/>
      <c r="Y54" s="223"/>
      <c r="Z54" s="224"/>
      <c r="AA54" s="249"/>
      <c r="AB54" s="250"/>
      <c r="AC54" s="249"/>
      <c r="AD54" s="250"/>
      <c r="AE54" s="223"/>
      <c r="AF54" s="224"/>
      <c r="AG54" s="223"/>
      <c r="AH54" s="224"/>
      <c r="AI54" s="223"/>
      <c r="AJ54" s="224"/>
      <c r="AK54" s="223"/>
      <c r="AL54" s="224"/>
      <c r="AM54" s="223"/>
      <c r="AN54" s="224"/>
      <c r="AO54" s="267"/>
      <c r="AP54" s="268"/>
      <c r="AQ54" s="267"/>
      <c r="AR54" s="268"/>
      <c r="AS54" s="332"/>
      <c r="AT54" s="333"/>
      <c r="AU54" s="332"/>
      <c r="AV54" s="394"/>
      <c r="AW54" s="333"/>
      <c r="AX54" s="332"/>
      <c r="AY54" s="333"/>
      <c r="AZ54" s="405"/>
      <c r="BA54" s="333"/>
    </row>
    <row r="55" spans="1:53" ht="24" x14ac:dyDescent="0.2">
      <c r="A55" s="195" t="s">
        <v>249</v>
      </c>
      <c r="B55" s="196" t="s">
        <v>250</v>
      </c>
      <c r="C55" s="25">
        <v>8174325.1713445904</v>
      </c>
      <c r="D55" s="183">
        <v>8272741.9421622995</v>
      </c>
      <c r="E55" s="230">
        <v>8764234.2546650004</v>
      </c>
      <c r="F55" s="231">
        <v>8471022.5157357994</v>
      </c>
      <c r="G55" s="25">
        <v>8649107.8334447555</v>
      </c>
      <c r="H55" s="183">
        <v>8411341.6559845433</v>
      </c>
      <c r="I55" s="25">
        <v>9182428.9311899282</v>
      </c>
      <c r="J55" s="183">
        <v>9076925.4869999997</v>
      </c>
      <c r="K55" s="25">
        <v>9950747</v>
      </c>
      <c r="L55" s="183">
        <v>9616100</v>
      </c>
      <c r="M55" s="25">
        <v>10790389</v>
      </c>
      <c r="N55" s="183">
        <v>10469824.17714189</v>
      </c>
      <c r="O55" s="25">
        <v>11832026.615017794</v>
      </c>
      <c r="P55" s="183">
        <v>11906890.689557895</v>
      </c>
      <c r="Q55" s="25">
        <v>12567081</v>
      </c>
      <c r="R55" s="183">
        <v>11651812.336733835</v>
      </c>
      <c r="S55" s="110">
        <v>11204013</v>
      </c>
      <c r="T55" s="184">
        <v>10546441.587848851</v>
      </c>
      <c r="U55" s="232">
        <v>11370748.356049694</v>
      </c>
      <c r="V55" s="188">
        <v>11684649.643950306</v>
      </c>
      <c r="W55" s="232">
        <v>10714532</v>
      </c>
      <c r="X55" s="188">
        <v>11394498</v>
      </c>
      <c r="Y55" s="225">
        <v>12576089</v>
      </c>
      <c r="Z55" s="187">
        <v>12195839</v>
      </c>
      <c r="AA55" s="232">
        <v>11968899</v>
      </c>
      <c r="AB55" s="188">
        <v>11311774</v>
      </c>
      <c r="AC55" s="232">
        <v>12028759</v>
      </c>
      <c r="AD55" s="188">
        <v>11341789</v>
      </c>
      <c r="AE55" s="225">
        <v>12692977</v>
      </c>
      <c r="AF55" s="187">
        <v>11670435</v>
      </c>
      <c r="AG55" s="225">
        <v>12293827</v>
      </c>
      <c r="AH55" s="187">
        <v>11160324</v>
      </c>
      <c r="AI55" s="225">
        <v>11617993</v>
      </c>
      <c r="AJ55" s="187">
        <v>10974704</v>
      </c>
      <c r="AK55" s="225">
        <v>11810356</v>
      </c>
      <c r="AL55" s="187">
        <v>10684682</v>
      </c>
      <c r="AM55" s="225">
        <v>11926658.380430982</v>
      </c>
      <c r="AN55" s="187">
        <v>11007438.35538429</v>
      </c>
      <c r="AO55" s="269">
        <v>12192365</v>
      </c>
      <c r="AP55" s="270">
        <v>11476680</v>
      </c>
      <c r="AQ55" s="269">
        <v>12489873.642408229</v>
      </c>
      <c r="AR55" s="270">
        <v>11909761.49833113</v>
      </c>
      <c r="AS55" s="334">
        <v>13090421.27</v>
      </c>
      <c r="AT55" s="335">
        <v>12452988.368622862</v>
      </c>
      <c r="AU55" s="334">
        <v>12970910.829999998</v>
      </c>
      <c r="AV55" s="395">
        <v>12397181.524949715</v>
      </c>
      <c r="AW55" s="335">
        <v>13282266.170000002</v>
      </c>
      <c r="AX55" s="334">
        <v>13210982.444273271</v>
      </c>
      <c r="AY55" s="335">
        <v>12882896.914527869</v>
      </c>
      <c r="AZ55" s="324">
        <v>14244121.65</v>
      </c>
      <c r="BA55" s="335">
        <v>13872370.170202149</v>
      </c>
    </row>
    <row r="56" spans="1:53" ht="12.75" x14ac:dyDescent="0.2">
      <c r="A56" s="195" t="s">
        <v>251</v>
      </c>
      <c r="B56" s="205" t="s">
        <v>196</v>
      </c>
      <c r="C56" s="25"/>
      <c r="D56" s="183"/>
      <c r="E56" s="230"/>
      <c r="F56" s="231"/>
      <c r="G56" s="25"/>
      <c r="H56" s="183"/>
      <c r="I56" s="25"/>
      <c r="J56" s="183"/>
      <c r="K56" s="25"/>
      <c r="L56" s="183"/>
      <c r="M56" s="25"/>
      <c r="N56" s="183"/>
      <c r="O56" s="25"/>
      <c r="P56" s="183"/>
      <c r="Q56" s="25"/>
      <c r="R56" s="183"/>
      <c r="S56" s="110"/>
      <c r="T56" s="184"/>
      <c r="U56" s="232">
        <v>5913226.0332193011</v>
      </c>
      <c r="V56" s="186">
        <v>5837720.9667806989</v>
      </c>
      <c r="W56" s="232">
        <v>5016572</v>
      </c>
      <c r="X56" s="186">
        <v>5403141</v>
      </c>
      <c r="Y56" s="225">
        <v>5898612</v>
      </c>
      <c r="Z56" s="187">
        <v>5690438</v>
      </c>
      <c r="AA56" s="232">
        <v>5487452</v>
      </c>
      <c r="AB56" s="188">
        <v>5187495</v>
      </c>
      <c r="AC56" s="232">
        <v>5438629</v>
      </c>
      <c r="AD56" s="188">
        <v>5149108</v>
      </c>
      <c r="AE56" s="225">
        <v>5464135</v>
      </c>
      <c r="AF56" s="187">
        <v>4873207</v>
      </c>
      <c r="AG56" s="225">
        <v>5157575</v>
      </c>
      <c r="AH56" s="187">
        <v>4593094</v>
      </c>
      <c r="AI56" s="225">
        <v>4524788</v>
      </c>
      <c r="AJ56" s="187">
        <v>4235293</v>
      </c>
      <c r="AK56" s="225">
        <v>4645344</v>
      </c>
      <c r="AL56" s="187">
        <v>3947383</v>
      </c>
      <c r="AM56" s="225">
        <v>4378687.9837985467</v>
      </c>
      <c r="AN56" s="187">
        <v>3949015.0238802619</v>
      </c>
      <c r="AO56" s="269">
        <v>4313381</v>
      </c>
      <c r="AP56" s="270">
        <v>4076383</v>
      </c>
      <c r="AQ56" s="269">
        <v>4261366.5390260397</v>
      </c>
      <c r="AR56" s="270">
        <v>4044984.3420918416</v>
      </c>
      <c r="AS56" s="334">
        <v>4352433.68</v>
      </c>
      <c r="AT56" s="335">
        <v>4140300.6800676067</v>
      </c>
      <c r="AU56" s="334">
        <v>4288340.29</v>
      </c>
      <c r="AV56" s="395">
        <v>4110767.6144010662</v>
      </c>
      <c r="AW56" s="335">
        <v>4383983.7100000009</v>
      </c>
      <c r="AX56" s="334">
        <v>4098678.882009516</v>
      </c>
      <c r="AY56" s="335">
        <v>3897387.2687615319</v>
      </c>
      <c r="AZ56" s="324">
        <v>4262955.34</v>
      </c>
      <c r="BA56" s="335">
        <v>4225723.1737925429</v>
      </c>
    </row>
    <row r="57" spans="1:53" ht="12.75" x14ac:dyDescent="0.2">
      <c r="A57" s="195" t="s">
        <v>252</v>
      </c>
      <c r="B57" s="205" t="s">
        <v>197</v>
      </c>
      <c r="C57" s="25"/>
      <c r="D57" s="183"/>
      <c r="E57" s="230"/>
      <c r="F57" s="231"/>
      <c r="G57" s="25"/>
      <c r="H57" s="183"/>
      <c r="I57" s="25"/>
      <c r="J57" s="183"/>
      <c r="K57" s="25"/>
      <c r="L57" s="183"/>
      <c r="M57" s="25"/>
      <c r="N57" s="183"/>
      <c r="O57" s="25"/>
      <c r="P57" s="183"/>
      <c r="Q57" s="25"/>
      <c r="R57" s="183"/>
      <c r="S57" s="110"/>
      <c r="T57" s="184"/>
      <c r="U57" s="232">
        <v>5457522.322830392</v>
      </c>
      <c r="V57" s="186">
        <v>5846928.677169608</v>
      </c>
      <c r="W57" s="232">
        <v>5697960</v>
      </c>
      <c r="X57" s="186">
        <v>5991357</v>
      </c>
      <c r="Y57" s="225">
        <v>6677477</v>
      </c>
      <c r="Z57" s="187">
        <v>6505401</v>
      </c>
      <c r="AA57" s="232">
        <v>6481447</v>
      </c>
      <c r="AB57" s="188">
        <v>6124279</v>
      </c>
      <c r="AC57" s="232">
        <v>6590130</v>
      </c>
      <c r="AD57" s="188">
        <v>6192681</v>
      </c>
      <c r="AE57" s="225">
        <v>7228842</v>
      </c>
      <c r="AF57" s="187">
        <v>6797228</v>
      </c>
      <c r="AG57" s="225">
        <v>7136252</v>
      </c>
      <c r="AH57" s="187">
        <v>6567230</v>
      </c>
      <c r="AI57" s="225">
        <v>7093205</v>
      </c>
      <c r="AJ57" s="187">
        <v>6739411</v>
      </c>
      <c r="AK57" s="225">
        <v>7165012</v>
      </c>
      <c r="AL57" s="187">
        <v>6737299</v>
      </c>
      <c r="AM57" s="225">
        <v>7547970.3966324348</v>
      </c>
      <c r="AN57" s="187">
        <v>7058423.3315040274</v>
      </c>
      <c r="AO57" s="269">
        <v>7878984</v>
      </c>
      <c r="AP57" s="270">
        <v>7400297</v>
      </c>
      <c r="AQ57" s="269">
        <v>8228507.1033821888</v>
      </c>
      <c r="AR57" s="270">
        <v>7864777.1562392889</v>
      </c>
      <c r="AS57" s="334">
        <v>8737987.5899999999</v>
      </c>
      <c r="AT57" s="335">
        <v>8312687.6885552555</v>
      </c>
      <c r="AU57" s="334">
        <v>8682570.5399999991</v>
      </c>
      <c r="AV57" s="395">
        <v>8286413.9105486479</v>
      </c>
      <c r="AW57" s="335">
        <v>8898282.4600000009</v>
      </c>
      <c r="AX57" s="334">
        <v>9112303.5622637551</v>
      </c>
      <c r="AY57" s="335">
        <v>8985509.6457663365</v>
      </c>
      <c r="AZ57" s="324">
        <v>9981166.3100000005</v>
      </c>
      <c r="BA57" s="335">
        <v>9646646.9964096062</v>
      </c>
    </row>
    <row r="58" spans="1:53" ht="12.75" x14ac:dyDescent="0.2">
      <c r="A58" s="195" t="s">
        <v>253</v>
      </c>
      <c r="B58" s="196" t="s">
        <v>198</v>
      </c>
      <c r="C58" s="25">
        <v>3054775.5276105218</v>
      </c>
      <c r="D58" s="183">
        <v>3200438.1088825883</v>
      </c>
      <c r="E58" s="230">
        <v>3554511.9282984897</v>
      </c>
      <c r="F58" s="231">
        <v>3545205.3013007105</v>
      </c>
      <c r="G58" s="25">
        <v>3642394.9683700381</v>
      </c>
      <c r="H58" s="183">
        <v>3712055.7422006619</v>
      </c>
      <c r="I58" s="25">
        <v>4103446.0396147398</v>
      </c>
      <c r="J58" s="183">
        <v>4342756.4840000002</v>
      </c>
      <c r="K58" s="25">
        <v>4824901</v>
      </c>
      <c r="L58" s="183">
        <v>4737854</v>
      </c>
      <c r="M58" s="25">
        <v>5358398</v>
      </c>
      <c r="N58" s="183">
        <v>5643690.8826181097</v>
      </c>
      <c r="O58" s="25">
        <v>5846797.0159222065</v>
      </c>
      <c r="P58" s="183">
        <v>6178135.6422221055</v>
      </c>
      <c r="Q58" s="25">
        <v>6394301</v>
      </c>
      <c r="R58" s="183">
        <v>6442128.3153461646</v>
      </c>
      <c r="S58" s="110">
        <v>6937554</v>
      </c>
      <c r="T58" s="184">
        <v>5253703.4121511485</v>
      </c>
      <c r="U58" s="232">
        <v>5144407.6439503059</v>
      </c>
      <c r="V58" s="186">
        <v>5367827.3560496941</v>
      </c>
      <c r="W58" s="232">
        <v>5095324</v>
      </c>
      <c r="X58" s="186">
        <v>5550202</v>
      </c>
      <c r="Y58" s="225">
        <v>5852792</v>
      </c>
      <c r="Z58" s="187">
        <v>5884289</v>
      </c>
      <c r="AA58" s="232">
        <v>5567680</v>
      </c>
      <c r="AB58" s="188">
        <v>5430248</v>
      </c>
      <c r="AC58" s="232">
        <v>5510002</v>
      </c>
      <c r="AD58" s="188">
        <v>5253446</v>
      </c>
      <c r="AE58" s="225">
        <v>5984968</v>
      </c>
      <c r="AF58" s="187">
        <v>5755521</v>
      </c>
      <c r="AG58" s="225">
        <v>5730255</v>
      </c>
      <c r="AH58" s="187">
        <v>5448904</v>
      </c>
      <c r="AI58" s="225">
        <v>5564668</v>
      </c>
      <c r="AJ58" s="187">
        <v>5662559</v>
      </c>
      <c r="AK58" s="225">
        <v>5677912</v>
      </c>
      <c r="AL58" s="187">
        <v>5702795</v>
      </c>
      <c r="AM58" s="225">
        <v>5792716.6195690194</v>
      </c>
      <c r="AN58" s="187">
        <v>5735723.6446157107</v>
      </c>
      <c r="AO58" s="269">
        <v>5942299</v>
      </c>
      <c r="AP58" s="270">
        <v>5672344</v>
      </c>
      <c r="AQ58" s="269">
        <v>5981613.2338517718</v>
      </c>
      <c r="AR58" s="270">
        <v>5766727.9880588697</v>
      </c>
      <c r="AS58" s="334">
        <v>6266247.1399999997</v>
      </c>
      <c r="AT58" s="335">
        <v>6011431.5828271378</v>
      </c>
      <c r="AU58" s="334">
        <v>6208460.3700000001</v>
      </c>
      <c r="AV58" s="395">
        <v>5971128.5823002858</v>
      </c>
      <c r="AW58" s="335">
        <v>6041741.9931899998</v>
      </c>
      <c r="AX58" s="334">
        <v>6251022.5962067284</v>
      </c>
      <c r="AY58" s="335">
        <v>6174471.4624021314</v>
      </c>
      <c r="AZ58" s="324">
        <v>6551702.3300000001</v>
      </c>
      <c r="BA58" s="335">
        <v>6389858.4585378515</v>
      </c>
    </row>
    <row r="59" spans="1:53" ht="12.75" x14ac:dyDescent="0.2">
      <c r="A59" s="191" t="s">
        <v>254</v>
      </c>
      <c r="B59" s="203" t="s">
        <v>199</v>
      </c>
      <c r="C59" s="25">
        <v>1185149.3044676683</v>
      </c>
      <c r="D59" s="183">
        <v>1245656.7292451349</v>
      </c>
      <c r="E59" s="230">
        <v>1382588.9677482906</v>
      </c>
      <c r="F59" s="231">
        <v>1413479.0322517094</v>
      </c>
      <c r="G59" s="25">
        <v>1512351.6540551318</v>
      </c>
      <c r="H59" s="183">
        <v>1503813.7459448683</v>
      </c>
      <c r="I59" s="25">
        <v>1661315.0449766088</v>
      </c>
      <c r="J59" s="183">
        <v>1662322.9669999999</v>
      </c>
      <c r="K59" s="25">
        <v>1852768</v>
      </c>
      <c r="L59" s="183">
        <v>1777244</v>
      </c>
      <c r="M59" s="25">
        <v>1975624</v>
      </c>
      <c r="N59" s="183">
        <v>1986225.5945000001</v>
      </c>
      <c r="O59" s="25">
        <v>2141105.1912699998</v>
      </c>
      <c r="P59" s="183">
        <v>2090020.0666100001</v>
      </c>
      <c r="Q59" s="25">
        <v>2250109</v>
      </c>
      <c r="R59" s="183">
        <v>2256786.4000499998</v>
      </c>
      <c r="S59" s="110">
        <v>2266145</v>
      </c>
      <c r="T59" s="184">
        <v>2232164</v>
      </c>
      <c r="U59" s="253">
        <v>2541592</v>
      </c>
      <c r="V59" s="254">
        <v>2626811</v>
      </c>
      <c r="W59" s="253">
        <v>2764636</v>
      </c>
      <c r="X59" s="254">
        <v>2878992</v>
      </c>
      <c r="Y59" s="226">
        <v>2990186</v>
      </c>
      <c r="Z59" s="227">
        <v>2961963</v>
      </c>
      <c r="AA59" s="253">
        <v>3016508</v>
      </c>
      <c r="AB59" s="254">
        <v>2986560</v>
      </c>
      <c r="AC59" s="253">
        <v>3109702</v>
      </c>
      <c r="AD59" s="254">
        <v>3186452</v>
      </c>
      <c r="AE59" s="226">
        <v>3087755</v>
      </c>
      <c r="AF59" s="227">
        <v>3130570</v>
      </c>
      <c r="AG59" s="226">
        <v>2986860</v>
      </c>
      <c r="AH59" s="227">
        <v>3071610</v>
      </c>
      <c r="AI59" s="226">
        <v>3139665</v>
      </c>
      <c r="AJ59" s="227">
        <v>3337303</v>
      </c>
      <c r="AK59" s="226">
        <v>3380318</v>
      </c>
      <c r="AL59" s="227">
        <v>3432973</v>
      </c>
      <c r="AM59" s="226">
        <v>3643229</v>
      </c>
      <c r="AN59" s="227">
        <v>3699279</v>
      </c>
      <c r="AO59" s="271">
        <v>3733779</v>
      </c>
      <c r="AP59" s="272">
        <v>3753893</v>
      </c>
      <c r="AQ59" s="271">
        <v>3889497.3297300003</v>
      </c>
      <c r="AR59" s="272">
        <v>4054436.5995300002</v>
      </c>
      <c r="AS59" s="336">
        <v>4164811.6500000004</v>
      </c>
      <c r="AT59" s="337">
        <v>4178854.1411900003</v>
      </c>
      <c r="AU59" s="336">
        <v>4119645.48</v>
      </c>
      <c r="AV59" s="396">
        <v>4464371.7539799996</v>
      </c>
      <c r="AW59" s="337">
        <v>4464371.446800001</v>
      </c>
      <c r="AX59" s="336">
        <v>4484022.99651</v>
      </c>
      <c r="AY59" s="337">
        <v>4722664.4290999994</v>
      </c>
      <c r="AZ59" s="406">
        <v>5017684.03</v>
      </c>
      <c r="BA59" s="337">
        <v>5491703.2526200004</v>
      </c>
    </row>
    <row r="60" spans="1:53" ht="12.75" x14ac:dyDescent="0.2">
      <c r="A60" s="191"/>
      <c r="B60" s="192" t="s">
        <v>3</v>
      </c>
      <c r="C60" s="25"/>
      <c r="D60" s="183"/>
      <c r="E60" s="230"/>
      <c r="F60" s="231"/>
      <c r="G60" s="25"/>
      <c r="H60" s="183"/>
      <c r="I60" s="25"/>
      <c r="J60" s="183"/>
      <c r="K60" s="25"/>
      <c r="L60" s="183"/>
      <c r="M60" s="25"/>
      <c r="N60" s="183"/>
      <c r="O60" s="25"/>
      <c r="P60" s="183"/>
      <c r="Q60" s="25"/>
      <c r="R60" s="183"/>
      <c r="S60" s="110"/>
      <c r="T60" s="184"/>
      <c r="U60" s="249"/>
      <c r="V60" s="186"/>
      <c r="W60" s="249"/>
      <c r="X60" s="186"/>
      <c r="Y60" s="223"/>
      <c r="Z60" s="224"/>
      <c r="AA60" s="249"/>
      <c r="AB60" s="250"/>
      <c r="AC60" s="249"/>
      <c r="AD60" s="250"/>
      <c r="AE60" s="223"/>
      <c r="AF60" s="224"/>
      <c r="AG60" s="223"/>
      <c r="AH60" s="224"/>
      <c r="AI60" s="223"/>
      <c r="AJ60" s="224"/>
      <c r="AK60" s="223"/>
      <c r="AL60" s="224"/>
      <c r="AM60" s="223"/>
      <c r="AN60" s="224"/>
      <c r="AO60" s="267"/>
      <c r="AP60" s="268"/>
      <c r="AQ60" s="267"/>
      <c r="AR60" s="268"/>
      <c r="AS60" s="332"/>
      <c r="AT60" s="333"/>
      <c r="AU60" s="332"/>
      <c r="AV60" s="394"/>
      <c r="AW60" s="333"/>
      <c r="AX60" s="332"/>
      <c r="AY60" s="333"/>
      <c r="AZ60" s="405"/>
      <c r="BA60" s="333"/>
    </row>
    <row r="61" spans="1:53" ht="24" x14ac:dyDescent="0.2">
      <c r="A61" s="195" t="s">
        <v>255</v>
      </c>
      <c r="B61" s="196" t="s">
        <v>250</v>
      </c>
      <c r="C61" s="25">
        <v>504039.1672326831</v>
      </c>
      <c r="D61" s="183">
        <v>711414.17114531307</v>
      </c>
      <c r="E61" s="230">
        <v>920302.95414761116</v>
      </c>
      <c r="F61" s="231">
        <v>930445.10668738885</v>
      </c>
      <c r="G61" s="25">
        <v>1031952.0854003958</v>
      </c>
      <c r="H61" s="183">
        <v>1018095.1123911042</v>
      </c>
      <c r="I61" s="25">
        <v>1116926.3702118932</v>
      </c>
      <c r="J61" s="183">
        <v>1101406.0959999999</v>
      </c>
      <c r="K61" s="25">
        <v>1219414</v>
      </c>
      <c r="L61" s="183">
        <v>1174789</v>
      </c>
      <c r="M61" s="25">
        <v>1301189</v>
      </c>
      <c r="N61" s="183">
        <f>1242850.75426463+82574</f>
        <v>1325424.7542646299</v>
      </c>
      <c r="O61" s="25">
        <v>1420249.0229559555</v>
      </c>
      <c r="P61" s="183">
        <v>1394520.4681301881</v>
      </c>
      <c r="Q61" s="25">
        <v>1578471</v>
      </c>
      <c r="R61" s="183">
        <v>1549740.3417770816</v>
      </c>
      <c r="S61" s="110">
        <v>1521606</v>
      </c>
      <c r="T61" s="184">
        <v>1510198.969595521</v>
      </c>
      <c r="U61" s="232">
        <v>1661002.1842049544</v>
      </c>
      <c r="V61" s="186">
        <v>1745378.8157950456</v>
      </c>
      <c r="W61" s="232">
        <v>1813809</v>
      </c>
      <c r="X61" s="186">
        <v>1888222</v>
      </c>
      <c r="Y61" s="225">
        <v>1952756</v>
      </c>
      <c r="Z61" s="187">
        <v>1932228</v>
      </c>
      <c r="AA61" s="232">
        <v>1962384</v>
      </c>
      <c r="AB61" s="188">
        <v>1963123</v>
      </c>
      <c r="AC61" s="232">
        <v>2039415</v>
      </c>
      <c r="AD61" s="188">
        <v>2083941</v>
      </c>
      <c r="AE61" s="225">
        <v>1846103</v>
      </c>
      <c r="AF61" s="187">
        <v>1847657</v>
      </c>
      <c r="AG61" s="225">
        <v>1775761</v>
      </c>
      <c r="AH61" s="187">
        <v>1835013</v>
      </c>
      <c r="AI61" s="225">
        <v>1866394</v>
      </c>
      <c r="AJ61" s="187">
        <v>1979688</v>
      </c>
      <c r="AK61" s="225">
        <v>2026577</v>
      </c>
      <c r="AL61" s="187">
        <v>1998070</v>
      </c>
      <c r="AM61" s="225">
        <v>2174002.6763392426</v>
      </c>
      <c r="AN61" s="187">
        <v>2164131.1655557007</v>
      </c>
      <c r="AO61" s="269">
        <v>2245760</v>
      </c>
      <c r="AP61" s="270">
        <v>2338917</v>
      </c>
      <c r="AQ61" s="269">
        <v>2358903.4100631592</v>
      </c>
      <c r="AR61" s="270">
        <v>2441997.2095523272</v>
      </c>
      <c r="AS61" s="334">
        <v>2494961.4900000002</v>
      </c>
      <c r="AT61" s="335">
        <v>2491339.9038761905</v>
      </c>
      <c r="AU61" s="334">
        <v>2451324.94</v>
      </c>
      <c r="AV61" s="395">
        <v>2663178.6905546575</v>
      </c>
      <c r="AW61" s="335">
        <v>2663178.4123500008</v>
      </c>
      <c r="AX61" s="334">
        <v>2663977.4546468779</v>
      </c>
      <c r="AY61" s="335">
        <v>2782430.3646747852</v>
      </c>
      <c r="AZ61" s="324">
        <v>2961270.58</v>
      </c>
      <c r="BA61" s="335">
        <v>3186931.6195831313</v>
      </c>
    </row>
    <row r="62" spans="1:53" ht="12.75" x14ac:dyDescent="0.2">
      <c r="A62" s="195" t="s">
        <v>256</v>
      </c>
      <c r="B62" s="205" t="s">
        <v>196</v>
      </c>
      <c r="C62" s="25"/>
      <c r="D62" s="183"/>
      <c r="E62" s="230"/>
      <c r="F62" s="231"/>
      <c r="G62" s="25"/>
      <c r="H62" s="183"/>
      <c r="I62" s="25"/>
      <c r="J62" s="183"/>
      <c r="K62" s="25"/>
      <c r="L62" s="183"/>
      <c r="M62" s="25"/>
      <c r="N62" s="183"/>
      <c r="O62" s="25"/>
      <c r="P62" s="183"/>
      <c r="Q62" s="25"/>
      <c r="R62" s="183"/>
      <c r="S62" s="110"/>
      <c r="T62" s="184"/>
      <c r="U62" s="232"/>
      <c r="V62" s="186"/>
      <c r="W62" s="232"/>
      <c r="X62" s="186"/>
      <c r="Y62" s="225"/>
      <c r="Z62" s="187"/>
      <c r="AA62" s="232"/>
      <c r="AB62" s="188"/>
      <c r="AC62" s="232"/>
      <c r="AD62" s="188"/>
      <c r="AE62" s="225">
        <v>927813</v>
      </c>
      <c r="AF62" s="187">
        <v>1068819</v>
      </c>
      <c r="AG62" s="225">
        <v>1001562</v>
      </c>
      <c r="AH62" s="187">
        <v>1055535</v>
      </c>
      <c r="AI62" s="225">
        <v>1055310</v>
      </c>
      <c r="AJ62" s="187">
        <v>1148777</v>
      </c>
      <c r="AK62" s="225">
        <v>1148859</v>
      </c>
      <c r="AL62" s="187">
        <v>1152700</v>
      </c>
      <c r="AM62" s="225">
        <v>1220451.2968056949</v>
      </c>
      <c r="AN62" s="187">
        <v>1217185.9785756192</v>
      </c>
      <c r="AO62" s="269">
        <v>1250263</v>
      </c>
      <c r="AP62" s="270">
        <v>1289672</v>
      </c>
      <c r="AQ62" s="269">
        <v>1285657.1563035198</v>
      </c>
      <c r="AR62" s="270">
        <v>1320776.0392381414</v>
      </c>
      <c r="AS62" s="334">
        <v>1346665.43</v>
      </c>
      <c r="AT62" s="335">
        <v>1342646.8161473987</v>
      </c>
      <c r="AU62" s="334">
        <v>1358023.02</v>
      </c>
      <c r="AV62" s="395">
        <v>1452153.8722557146</v>
      </c>
      <c r="AW62" s="335">
        <v>1452153.8424600004</v>
      </c>
      <c r="AX62" s="334">
        <v>1431164.2657040786</v>
      </c>
      <c r="AY62" s="335">
        <v>1495435.5219600303</v>
      </c>
      <c r="AZ62" s="324">
        <v>1566348.2</v>
      </c>
      <c r="BA62" s="335">
        <v>1650179.687418269</v>
      </c>
    </row>
    <row r="63" spans="1:53" ht="12.75" x14ac:dyDescent="0.2">
      <c r="A63" s="195" t="s">
        <v>257</v>
      </c>
      <c r="B63" s="205" t="s">
        <v>197</v>
      </c>
      <c r="C63" s="25"/>
      <c r="D63" s="183"/>
      <c r="E63" s="230"/>
      <c r="F63" s="231"/>
      <c r="G63" s="25"/>
      <c r="H63" s="183"/>
      <c r="I63" s="25"/>
      <c r="J63" s="183"/>
      <c r="K63" s="25"/>
      <c r="L63" s="183"/>
      <c r="M63" s="25"/>
      <c r="N63" s="183"/>
      <c r="O63" s="25"/>
      <c r="P63" s="183"/>
      <c r="Q63" s="25"/>
      <c r="R63" s="183"/>
      <c r="S63" s="110"/>
      <c r="T63" s="184"/>
      <c r="U63" s="232"/>
      <c r="V63" s="186"/>
      <c r="W63" s="232"/>
      <c r="X63" s="186"/>
      <c r="Y63" s="225"/>
      <c r="Z63" s="187"/>
      <c r="AA63" s="232"/>
      <c r="AB63" s="188"/>
      <c r="AC63" s="232"/>
      <c r="AD63" s="188"/>
      <c r="AE63" s="225">
        <v>918290</v>
      </c>
      <c r="AF63" s="187">
        <v>778838</v>
      </c>
      <c r="AG63" s="225">
        <v>774199</v>
      </c>
      <c r="AH63" s="187">
        <v>779478</v>
      </c>
      <c r="AI63" s="225">
        <v>811084</v>
      </c>
      <c r="AJ63" s="187">
        <v>830911</v>
      </c>
      <c r="AK63" s="225">
        <v>877718</v>
      </c>
      <c r="AL63" s="187">
        <v>845370</v>
      </c>
      <c r="AM63" s="225">
        <v>953551.37953354779</v>
      </c>
      <c r="AN63" s="187">
        <v>946945.18698008149</v>
      </c>
      <c r="AO63" s="269">
        <v>995497</v>
      </c>
      <c r="AP63" s="270">
        <v>1049245</v>
      </c>
      <c r="AQ63" s="269">
        <v>1073246.2537596393</v>
      </c>
      <c r="AR63" s="270">
        <v>1121221.1703141858</v>
      </c>
      <c r="AS63" s="334">
        <v>1148296.06</v>
      </c>
      <c r="AT63" s="335">
        <v>1148693.0877287919</v>
      </c>
      <c r="AU63" s="334">
        <v>1093301.92</v>
      </c>
      <c r="AV63" s="395">
        <v>1211024.8182989429</v>
      </c>
      <c r="AW63" s="335">
        <v>1211024.5698899999</v>
      </c>
      <c r="AX63" s="334">
        <v>1232813.1889427993</v>
      </c>
      <c r="AY63" s="335">
        <v>1286994.8427147549</v>
      </c>
      <c r="AZ63" s="324">
        <v>1394922.38</v>
      </c>
      <c r="BA63" s="335">
        <v>1536751.9321648623</v>
      </c>
    </row>
    <row r="64" spans="1:53" ht="12.75" x14ac:dyDescent="0.2">
      <c r="A64" s="195" t="s">
        <v>258</v>
      </c>
      <c r="B64" s="196" t="s">
        <v>198</v>
      </c>
      <c r="C64" s="25">
        <v>681110.13723498513</v>
      </c>
      <c r="D64" s="183">
        <v>534242.55809982191</v>
      </c>
      <c r="E64" s="230">
        <v>462286.01360067935</v>
      </c>
      <c r="F64" s="231">
        <v>483033.92556432064</v>
      </c>
      <c r="G64" s="25">
        <v>480399.56865473598</v>
      </c>
      <c r="H64" s="183">
        <v>485718.63355376403</v>
      </c>
      <c r="I64" s="25">
        <v>544388.67476471583</v>
      </c>
      <c r="J64" s="183">
        <v>560917.87100000004</v>
      </c>
      <c r="K64" s="25">
        <v>633354</v>
      </c>
      <c r="L64" s="183">
        <v>602455</v>
      </c>
      <c r="M64" s="25">
        <v>674435</v>
      </c>
      <c r="N64" s="183">
        <f>624163.840235375+36637</f>
        <v>660800.84023537498</v>
      </c>
      <c r="O64" s="25">
        <v>720856.16831404436</v>
      </c>
      <c r="P64" s="183">
        <v>695499.59847981203</v>
      </c>
      <c r="Q64" s="25">
        <v>671638</v>
      </c>
      <c r="R64" s="183">
        <v>707046.05827291834</v>
      </c>
      <c r="S64" s="110">
        <v>744539</v>
      </c>
      <c r="T64" s="184">
        <v>721965.03040447901</v>
      </c>
      <c r="U64" s="232">
        <v>880589.81579504558</v>
      </c>
      <c r="V64" s="186">
        <v>881432.18420495442</v>
      </c>
      <c r="W64" s="232">
        <v>950827</v>
      </c>
      <c r="X64" s="186">
        <v>990770</v>
      </c>
      <c r="Y64" s="225">
        <v>1037430</v>
      </c>
      <c r="Z64" s="187">
        <v>1029735</v>
      </c>
      <c r="AA64" s="232">
        <v>1054124</v>
      </c>
      <c r="AB64" s="188">
        <v>1023437</v>
      </c>
      <c r="AC64" s="232">
        <v>1070287</v>
      </c>
      <c r="AD64" s="188">
        <v>1102511</v>
      </c>
      <c r="AE64" s="225">
        <v>1241652</v>
      </c>
      <c r="AF64" s="187">
        <v>1282913</v>
      </c>
      <c r="AG64" s="225">
        <v>1211099</v>
      </c>
      <c r="AH64" s="187">
        <v>1236597</v>
      </c>
      <c r="AI64" s="225">
        <v>1273271</v>
      </c>
      <c r="AJ64" s="187">
        <v>1357615</v>
      </c>
      <c r="AK64" s="225">
        <v>1353741</v>
      </c>
      <c r="AL64" s="187">
        <v>1434903</v>
      </c>
      <c r="AM64" s="225">
        <v>1469226.3236607574</v>
      </c>
      <c r="AN64" s="187">
        <v>1535147.8344442993</v>
      </c>
      <c r="AO64" s="269">
        <v>1488019</v>
      </c>
      <c r="AP64" s="270">
        <v>1414976</v>
      </c>
      <c r="AQ64" s="269">
        <v>1530593.9196668409</v>
      </c>
      <c r="AR64" s="270">
        <v>1612439.3899776728</v>
      </c>
      <c r="AS64" s="334">
        <v>1669850.16</v>
      </c>
      <c r="AT64" s="335">
        <v>1687514.2373138098</v>
      </c>
      <c r="AU64" s="334">
        <v>1668320.54</v>
      </c>
      <c r="AV64" s="395">
        <v>1801193.0634253423</v>
      </c>
      <c r="AW64" s="335">
        <v>1801193.0344500002</v>
      </c>
      <c r="AX64" s="334">
        <v>1820045.541863122</v>
      </c>
      <c r="AY64" s="335">
        <v>1940234.0644252147</v>
      </c>
      <c r="AZ64" s="324">
        <v>2056413.45</v>
      </c>
      <c r="BA64" s="335">
        <v>2304771.6330368686</v>
      </c>
    </row>
    <row r="65" spans="1:53" ht="12.75" x14ac:dyDescent="0.2">
      <c r="A65" s="191" t="s">
        <v>259</v>
      </c>
      <c r="B65" s="203" t="s">
        <v>260</v>
      </c>
      <c r="C65" s="25">
        <v>12711.169555890627</v>
      </c>
      <c r="D65" s="183">
        <v>9953.0804441093733</v>
      </c>
      <c r="E65" s="230">
        <v>8481.1613271223159</v>
      </c>
      <c r="F65" s="231">
        <v>17181.838672877686</v>
      </c>
      <c r="G65" s="25">
        <v>20311.956045747909</v>
      </c>
      <c r="H65" s="183">
        <v>8994.043954252089</v>
      </c>
      <c r="I65" s="25">
        <v>3382.3730170380773</v>
      </c>
      <c r="J65" s="183">
        <v>7120</v>
      </c>
      <c r="K65" s="25">
        <v>7712</v>
      </c>
      <c r="L65" s="183">
        <v>12734</v>
      </c>
      <c r="M65" s="25">
        <v>10145</v>
      </c>
      <c r="N65" s="183">
        <v>22077</v>
      </c>
      <c r="O65" s="25">
        <v>21807.892930000002</v>
      </c>
      <c r="P65" s="183">
        <v>22655</v>
      </c>
      <c r="Q65" s="25">
        <v>28364</v>
      </c>
      <c r="R65" s="183">
        <v>38074</v>
      </c>
      <c r="S65" s="110">
        <v>46318</v>
      </c>
      <c r="T65" s="184">
        <v>79961</v>
      </c>
      <c r="U65" s="232">
        <v>103103</v>
      </c>
      <c r="V65" s="186">
        <v>167312</v>
      </c>
      <c r="W65" s="232">
        <v>117625.9359</v>
      </c>
      <c r="X65" s="186">
        <v>182458.06409999999</v>
      </c>
      <c r="Y65" s="225">
        <v>157362</v>
      </c>
      <c r="Z65" s="187">
        <v>252964</v>
      </c>
      <c r="AA65" s="232">
        <v>187772</v>
      </c>
      <c r="AB65" s="188">
        <v>256946</v>
      </c>
      <c r="AC65" s="232">
        <v>195814</v>
      </c>
      <c r="AD65" s="188">
        <v>380995</v>
      </c>
      <c r="AE65" s="225">
        <v>307837</v>
      </c>
      <c r="AF65" s="187">
        <v>335112</v>
      </c>
      <c r="AG65" s="225">
        <v>75273</v>
      </c>
      <c r="AH65" s="187">
        <v>709259</v>
      </c>
      <c r="AI65" s="225">
        <v>298838</v>
      </c>
      <c r="AJ65" s="187">
        <v>486778</v>
      </c>
      <c r="AK65" s="225">
        <v>334651</v>
      </c>
      <c r="AL65" s="187">
        <v>606928</v>
      </c>
      <c r="AM65" s="225">
        <v>326407</v>
      </c>
      <c r="AN65" s="187">
        <v>586837</v>
      </c>
      <c r="AO65" s="269">
        <v>382521</v>
      </c>
      <c r="AP65" s="270">
        <v>574651</v>
      </c>
      <c r="AQ65" s="269">
        <v>469293.77964999998</v>
      </c>
      <c r="AR65" s="270">
        <v>584057.58764000004</v>
      </c>
      <c r="AS65" s="334">
        <v>444986.47</v>
      </c>
      <c r="AT65" s="335">
        <v>632235.73744000006</v>
      </c>
      <c r="AU65" s="334">
        <v>374114.67</v>
      </c>
      <c r="AV65" s="395">
        <v>701184.10449000006</v>
      </c>
      <c r="AW65" s="335">
        <v>701777.33000000007</v>
      </c>
      <c r="AX65" s="334">
        <v>430952.26928999997</v>
      </c>
      <c r="AY65" s="335">
        <v>531368.59501000005</v>
      </c>
      <c r="AZ65" s="324">
        <v>496626.04</v>
      </c>
      <c r="BA65" s="335">
        <v>607891.65221999993</v>
      </c>
    </row>
    <row r="66" spans="1:53" ht="12.75" x14ac:dyDescent="0.2">
      <c r="A66" s="191" t="s">
        <v>261</v>
      </c>
      <c r="B66" s="203" t="s">
        <v>262</v>
      </c>
      <c r="C66" s="234"/>
      <c r="D66" s="235"/>
      <c r="E66" s="236"/>
      <c r="F66" s="237"/>
      <c r="G66" s="234"/>
      <c r="H66" s="235"/>
      <c r="I66" s="234"/>
      <c r="J66" s="235"/>
      <c r="K66" s="234"/>
      <c r="L66" s="235"/>
      <c r="M66" s="234"/>
      <c r="N66" s="235"/>
      <c r="O66" s="234"/>
      <c r="P66" s="235"/>
      <c r="Q66" s="234"/>
      <c r="R66" s="235"/>
      <c r="S66" s="238"/>
      <c r="T66" s="239"/>
      <c r="U66" s="232"/>
      <c r="V66" s="186"/>
      <c r="W66" s="232">
        <v>792.995</v>
      </c>
      <c r="X66" s="186">
        <v>22599.005000000001</v>
      </c>
      <c r="Y66" s="225">
        <v>2328</v>
      </c>
      <c r="Z66" s="187">
        <v>256439</v>
      </c>
      <c r="AA66" s="232">
        <v>15036</v>
      </c>
      <c r="AB66" s="188">
        <v>456563</v>
      </c>
      <c r="AC66" s="232">
        <v>27931</v>
      </c>
      <c r="AD66" s="188">
        <v>485894</v>
      </c>
      <c r="AE66" s="225">
        <v>41874</v>
      </c>
      <c r="AF66" s="187">
        <v>386531</v>
      </c>
      <c r="AG66" s="225">
        <v>15358</v>
      </c>
      <c r="AH66" s="187">
        <v>152353</v>
      </c>
      <c r="AI66" s="225">
        <v>16415</v>
      </c>
      <c r="AJ66" s="187">
        <v>272217</v>
      </c>
      <c r="AK66" s="225">
        <v>12284</v>
      </c>
      <c r="AL66" s="187">
        <v>84983</v>
      </c>
      <c r="AM66" s="225">
        <v>3894</v>
      </c>
      <c r="AN66" s="187">
        <v>86545</v>
      </c>
      <c r="AO66" s="269">
        <v>7430</v>
      </c>
      <c r="AP66" s="270">
        <v>109537</v>
      </c>
      <c r="AQ66" s="269">
        <v>90411.889320000002</v>
      </c>
      <c r="AR66" s="270">
        <v>557048.28183999995</v>
      </c>
      <c r="AS66" s="334">
        <v>122119.12</v>
      </c>
      <c r="AT66" s="335">
        <v>646648.02159999998</v>
      </c>
      <c r="AU66" s="334">
        <v>141410.91999999998</v>
      </c>
      <c r="AV66" s="395">
        <v>722438.14674999996</v>
      </c>
      <c r="AW66" s="335">
        <v>722439.07999999984</v>
      </c>
      <c r="AX66" s="334">
        <v>175515.39540000001</v>
      </c>
      <c r="AY66" s="335">
        <v>779313.91524</v>
      </c>
      <c r="AZ66" s="324">
        <v>206432.04</v>
      </c>
      <c r="BA66" s="335">
        <v>869778.44289000006</v>
      </c>
    </row>
    <row r="67" spans="1:53" ht="12.75" x14ac:dyDescent="0.2">
      <c r="A67" s="191" t="s">
        <v>263</v>
      </c>
      <c r="B67" s="203" t="s">
        <v>200</v>
      </c>
      <c r="C67" s="234"/>
      <c r="D67" s="235"/>
      <c r="E67" s="236"/>
      <c r="F67" s="237"/>
      <c r="G67" s="234"/>
      <c r="H67" s="235"/>
      <c r="I67" s="234"/>
      <c r="J67" s="235"/>
      <c r="K67" s="234"/>
      <c r="L67" s="235"/>
      <c r="M67" s="234"/>
      <c r="N67" s="235"/>
      <c r="O67" s="234"/>
      <c r="P67" s="235"/>
      <c r="Q67" s="234"/>
      <c r="R67" s="235"/>
      <c r="S67" s="238"/>
      <c r="T67" s="239"/>
      <c r="U67" s="240"/>
      <c r="V67" s="241"/>
      <c r="W67" s="240"/>
      <c r="X67" s="241"/>
      <c r="Y67" s="242">
        <v>567</v>
      </c>
      <c r="Z67" s="243">
        <v>4240</v>
      </c>
      <c r="AA67" s="232">
        <v>109428</v>
      </c>
      <c r="AB67" s="188">
        <v>167040</v>
      </c>
      <c r="AC67" s="232">
        <v>150425</v>
      </c>
      <c r="AD67" s="188">
        <v>187771</v>
      </c>
      <c r="AE67" s="225">
        <v>525963</v>
      </c>
      <c r="AF67" s="187">
        <v>614653</v>
      </c>
      <c r="AG67" s="225">
        <v>451701</v>
      </c>
      <c r="AH67" s="187">
        <v>442810</v>
      </c>
      <c r="AI67" s="225">
        <v>525434</v>
      </c>
      <c r="AJ67" s="187">
        <v>554150</v>
      </c>
      <c r="AK67" s="225">
        <v>465322</v>
      </c>
      <c r="AL67" s="187">
        <v>509753</v>
      </c>
      <c r="AM67" s="225">
        <v>504771</v>
      </c>
      <c r="AN67" s="187">
        <v>510138</v>
      </c>
      <c r="AO67" s="269">
        <v>460299</v>
      </c>
      <c r="AP67" s="270">
        <v>585677</v>
      </c>
      <c r="AQ67" s="269">
        <v>530900.75471000001</v>
      </c>
      <c r="AR67" s="270">
        <v>680518.64886999992</v>
      </c>
      <c r="AS67" s="334">
        <v>631024.99</v>
      </c>
      <c r="AT67" s="335">
        <v>671482.24968999997</v>
      </c>
      <c r="AU67" s="334">
        <v>586939.5</v>
      </c>
      <c r="AV67" s="395">
        <v>883073.24704000005</v>
      </c>
      <c r="AW67" s="335">
        <v>871232.49999999977</v>
      </c>
      <c r="AX67" s="334">
        <v>2128453.6380400001</v>
      </c>
      <c r="AY67" s="335">
        <v>3864563.3555899998</v>
      </c>
      <c r="AZ67" s="324">
        <v>647001.94999999995</v>
      </c>
      <c r="BA67" s="335">
        <v>2237110.4761399999</v>
      </c>
    </row>
    <row r="68" spans="1:53" ht="12.75" x14ac:dyDescent="0.2">
      <c r="A68" s="191"/>
      <c r="B68" s="245" t="s">
        <v>302</v>
      </c>
      <c r="C68" s="234"/>
      <c r="D68" s="235"/>
      <c r="E68" s="236"/>
      <c r="F68" s="237"/>
      <c r="G68" s="234"/>
      <c r="H68" s="235"/>
      <c r="I68" s="234"/>
      <c r="J68" s="235"/>
      <c r="K68" s="234"/>
      <c r="L68" s="235"/>
      <c r="M68" s="234"/>
      <c r="N68" s="235"/>
      <c r="O68" s="234"/>
      <c r="P68" s="235"/>
      <c r="Q68" s="234"/>
      <c r="R68" s="235"/>
      <c r="S68" s="238"/>
      <c r="T68" s="239"/>
      <c r="U68" s="240"/>
      <c r="V68" s="241"/>
      <c r="W68" s="240"/>
      <c r="X68" s="241"/>
      <c r="Y68" s="242"/>
      <c r="Z68" s="243"/>
      <c r="AA68" s="240"/>
      <c r="AB68" s="244"/>
      <c r="AC68" s="240"/>
      <c r="AD68" s="244"/>
      <c r="AE68" s="242"/>
      <c r="AF68" s="243"/>
      <c r="AG68" s="242"/>
      <c r="AH68" s="243"/>
      <c r="AI68" s="242"/>
      <c r="AJ68" s="243"/>
      <c r="AK68" s="242"/>
      <c r="AL68" s="243"/>
      <c r="AM68" s="242"/>
      <c r="AN68" s="243"/>
      <c r="AO68" s="273"/>
      <c r="AP68" s="274"/>
      <c r="AQ68" s="273"/>
      <c r="AR68" s="274"/>
      <c r="AS68" s="338"/>
      <c r="AT68" s="339"/>
      <c r="AU68" s="338"/>
      <c r="AV68" s="397"/>
      <c r="AW68" s="339"/>
      <c r="AX68" s="338"/>
      <c r="AY68" s="339"/>
      <c r="AZ68" s="338"/>
      <c r="BA68" s="339"/>
    </row>
    <row r="69" spans="1:53" ht="12.75" x14ac:dyDescent="0.2">
      <c r="A69" s="191"/>
      <c r="B69" s="245" t="s">
        <v>303</v>
      </c>
      <c r="C69" s="234"/>
      <c r="D69" s="235"/>
      <c r="E69" s="236"/>
      <c r="F69" s="237"/>
      <c r="G69" s="234"/>
      <c r="H69" s="235"/>
      <c r="I69" s="234"/>
      <c r="J69" s="235"/>
      <c r="K69" s="234"/>
      <c r="L69" s="235"/>
      <c r="M69" s="234"/>
      <c r="N69" s="235"/>
      <c r="O69" s="234"/>
      <c r="P69" s="235"/>
      <c r="Q69" s="234"/>
      <c r="R69" s="235"/>
      <c r="S69" s="238"/>
      <c r="T69" s="239"/>
      <c r="U69" s="240"/>
      <c r="V69" s="241"/>
      <c r="W69" s="240"/>
      <c r="X69" s="241"/>
      <c r="Y69" s="242"/>
      <c r="Z69" s="243"/>
      <c r="AA69" s="240"/>
      <c r="AB69" s="244"/>
      <c r="AC69" s="240"/>
      <c r="AD69" s="244"/>
      <c r="AE69" s="242"/>
      <c r="AF69" s="243"/>
      <c r="AG69" s="242"/>
      <c r="AH69" s="243"/>
      <c r="AI69" s="242"/>
      <c r="AJ69" s="243"/>
      <c r="AK69" s="242">
        <v>2962.7056899999993</v>
      </c>
      <c r="AL69" s="243">
        <v>61479</v>
      </c>
      <c r="AM69" s="242">
        <v>16409.154430000002</v>
      </c>
      <c r="AN69" s="243">
        <v>76608</v>
      </c>
      <c r="AO69" s="273">
        <v>9270.44715</v>
      </c>
      <c r="AP69" s="274">
        <v>140395.83986000001</v>
      </c>
      <c r="AQ69" s="273">
        <v>59068.078999999998</v>
      </c>
      <c r="AR69" s="274">
        <v>231387.36</v>
      </c>
      <c r="AS69" s="338">
        <v>90522</v>
      </c>
      <c r="AT69" s="339">
        <v>239427.03855999999</v>
      </c>
      <c r="AU69" s="338">
        <v>60664.655630000001</v>
      </c>
      <c r="AV69" s="397">
        <v>265113.14696000004</v>
      </c>
      <c r="AW69" s="339">
        <v>265113.14696000004</v>
      </c>
      <c r="AX69" s="338">
        <v>45054.277549999999</v>
      </c>
      <c r="AY69" s="339">
        <v>228243.84552</v>
      </c>
      <c r="AZ69" s="338">
        <v>298559.38831000001</v>
      </c>
      <c r="BA69" s="339">
        <v>337165.12119999999</v>
      </c>
    </row>
    <row r="70" spans="1:53" ht="12.75" x14ac:dyDescent="0.2">
      <c r="A70" s="191"/>
      <c r="B70" s="245" t="s">
        <v>304</v>
      </c>
      <c r="C70" s="234"/>
      <c r="D70" s="235"/>
      <c r="E70" s="236"/>
      <c r="F70" s="237"/>
      <c r="G70" s="234"/>
      <c r="H70" s="235"/>
      <c r="I70" s="234"/>
      <c r="J70" s="235"/>
      <c r="K70" s="234"/>
      <c r="L70" s="235"/>
      <c r="M70" s="234"/>
      <c r="N70" s="235"/>
      <c r="O70" s="234"/>
      <c r="P70" s="235"/>
      <c r="Q70" s="234"/>
      <c r="R70" s="235"/>
      <c r="S70" s="238"/>
      <c r="T70" s="239"/>
      <c r="U70" s="240"/>
      <c r="V70" s="241"/>
      <c r="W70" s="240"/>
      <c r="X70" s="241"/>
      <c r="Y70" s="242"/>
      <c r="Z70" s="243"/>
      <c r="AA70" s="240"/>
      <c r="AB70" s="244"/>
      <c r="AC70" s="240"/>
      <c r="AD70" s="244"/>
      <c r="AE70" s="242"/>
      <c r="AF70" s="243"/>
      <c r="AG70" s="242"/>
      <c r="AH70" s="243"/>
      <c r="AI70" s="242"/>
      <c r="AJ70" s="243"/>
      <c r="AK70" s="242">
        <v>213624.00548999998</v>
      </c>
      <c r="AL70" s="243">
        <v>196315</v>
      </c>
      <c r="AM70" s="242">
        <v>200235.58888</v>
      </c>
      <c r="AN70" s="243">
        <v>182467</v>
      </c>
      <c r="AO70" s="273">
        <v>186994.20256999999</v>
      </c>
      <c r="AP70" s="274">
        <v>179539.48567999998</v>
      </c>
      <c r="AQ70" s="273">
        <v>187876.516</v>
      </c>
      <c r="AR70" s="274">
        <v>180767.02100000001</v>
      </c>
      <c r="AS70" s="338">
        <v>199070</v>
      </c>
      <c r="AT70" s="339">
        <v>191065.609</v>
      </c>
      <c r="AU70" s="338">
        <v>258178.65805999999</v>
      </c>
      <c r="AV70" s="397">
        <v>387158.16110000003</v>
      </c>
      <c r="AW70" s="339">
        <v>387158.16110000003</v>
      </c>
      <c r="AX70" s="338">
        <v>443820.49573999998</v>
      </c>
      <c r="AY70" s="339">
        <v>414996.42741999996</v>
      </c>
      <c r="AZ70" s="338">
        <v>650390.68261999998</v>
      </c>
      <c r="BA70" s="339">
        <v>646898.53337000008</v>
      </c>
    </row>
    <row r="71" spans="1:53" ht="12.75" x14ac:dyDescent="0.2">
      <c r="A71" s="191"/>
      <c r="B71" s="245" t="s">
        <v>305</v>
      </c>
      <c r="C71" s="234"/>
      <c r="D71" s="235"/>
      <c r="E71" s="236"/>
      <c r="F71" s="237"/>
      <c r="G71" s="234"/>
      <c r="H71" s="235"/>
      <c r="I71" s="234"/>
      <c r="J71" s="235"/>
      <c r="K71" s="234"/>
      <c r="L71" s="235"/>
      <c r="M71" s="234"/>
      <c r="N71" s="235"/>
      <c r="O71" s="234"/>
      <c r="P71" s="235"/>
      <c r="Q71" s="234"/>
      <c r="R71" s="235"/>
      <c r="S71" s="238"/>
      <c r="T71" s="239"/>
      <c r="U71" s="240"/>
      <c r="V71" s="241"/>
      <c r="W71" s="240"/>
      <c r="X71" s="241"/>
      <c r="Y71" s="242"/>
      <c r="Z71" s="243"/>
      <c r="AA71" s="240"/>
      <c r="AB71" s="244"/>
      <c r="AC71" s="240"/>
      <c r="AD71" s="244"/>
      <c r="AE71" s="242"/>
      <c r="AF71" s="243"/>
      <c r="AG71" s="242"/>
      <c r="AH71" s="243"/>
      <c r="AI71" s="242"/>
      <c r="AJ71" s="243"/>
      <c r="AK71" s="242">
        <v>650.5453</v>
      </c>
      <c r="AL71" s="243">
        <v>610</v>
      </c>
      <c r="AM71" s="242">
        <v>486.19880000000001</v>
      </c>
      <c r="AN71" s="243">
        <v>805</v>
      </c>
      <c r="AO71" s="273">
        <v>396.19754</v>
      </c>
      <c r="AP71" s="274">
        <v>376.50689999999997</v>
      </c>
      <c r="AQ71" s="273">
        <v>391.28200000000004</v>
      </c>
      <c r="AR71" s="274">
        <v>400.71699999999998</v>
      </c>
      <c r="AS71" s="338">
        <v>375</v>
      </c>
      <c r="AT71" s="339">
        <v>322.57015000000001</v>
      </c>
      <c r="AU71" s="338">
        <v>320.50528000000003</v>
      </c>
      <c r="AV71" s="397">
        <v>321.29948999999999</v>
      </c>
      <c r="AW71" s="339">
        <v>321.29948999999999</v>
      </c>
      <c r="AX71" s="338">
        <v>380.50527999999997</v>
      </c>
      <c r="AY71" s="339">
        <v>374.39491000000004</v>
      </c>
      <c r="AZ71" s="338">
        <v>532.07465000000002</v>
      </c>
      <c r="BA71" s="339">
        <v>729.87941999999998</v>
      </c>
    </row>
    <row r="72" spans="1:53" ht="12.75" x14ac:dyDescent="0.2">
      <c r="A72" s="191"/>
      <c r="B72" s="245" t="s">
        <v>306</v>
      </c>
      <c r="C72" s="234"/>
      <c r="D72" s="235"/>
      <c r="E72" s="236"/>
      <c r="F72" s="237"/>
      <c r="G72" s="234"/>
      <c r="H72" s="235"/>
      <c r="I72" s="234"/>
      <c r="J72" s="235"/>
      <c r="K72" s="234"/>
      <c r="L72" s="235"/>
      <c r="M72" s="234"/>
      <c r="N72" s="235"/>
      <c r="O72" s="234"/>
      <c r="P72" s="235"/>
      <c r="Q72" s="234"/>
      <c r="R72" s="235"/>
      <c r="S72" s="238"/>
      <c r="T72" s="239"/>
      <c r="U72" s="240"/>
      <c r="V72" s="241"/>
      <c r="W72" s="240"/>
      <c r="X72" s="241"/>
      <c r="Y72" s="242"/>
      <c r="Z72" s="243"/>
      <c r="AA72" s="240"/>
      <c r="AB72" s="244"/>
      <c r="AC72" s="240"/>
      <c r="AD72" s="244"/>
      <c r="AE72" s="242"/>
      <c r="AF72" s="243"/>
      <c r="AG72" s="242"/>
      <c r="AH72" s="243"/>
      <c r="AI72" s="242"/>
      <c r="AJ72" s="243"/>
      <c r="AK72" s="242">
        <v>680.2432699999996</v>
      </c>
      <c r="AL72" s="243">
        <v>1509</v>
      </c>
      <c r="AM72" s="242">
        <v>866.31327999999996</v>
      </c>
      <c r="AN72" s="243">
        <v>1932</v>
      </c>
      <c r="AO72" s="273">
        <v>856.44461000000001</v>
      </c>
      <c r="AP72" s="274">
        <v>2570.1070099999997</v>
      </c>
      <c r="AQ72" s="273">
        <v>1654.2139999999999</v>
      </c>
      <c r="AR72" s="274">
        <v>3672.1750000000002</v>
      </c>
      <c r="AS72" s="338">
        <v>2012</v>
      </c>
      <c r="AT72" s="339">
        <v>3611.6917300000005</v>
      </c>
      <c r="AU72" s="338">
        <v>1493.8030799999999</v>
      </c>
      <c r="AV72" s="397">
        <v>4644.6877400000012</v>
      </c>
      <c r="AW72" s="339">
        <v>4644.6877400000012</v>
      </c>
      <c r="AX72" s="338">
        <v>2064.0034400000004</v>
      </c>
      <c r="AY72" s="339">
        <v>4610.8245500000012</v>
      </c>
      <c r="AZ72" s="338">
        <v>6920.6920900000014</v>
      </c>
      <c r="BA72" s="339">
        <v>8064.7876100000003</v>
      </c>
    </row>
    <row r="73" spans="1:53" ht="24.75" thickBot="1" x14ac:dyDescent="0.25">
      <c r="A73" s="255" t="s">
        <v>264</v>
      </c>
      <c r="B73" s="256" t="s">
        <v>265</v>
      </c>
      <c r="C73" s="27">
        <v>11809</v>
      </c>
      <c r="D73" s="257">
        <v>15897</v>
      </c>
      <c r="E73" s="39">
        <v>13788.251141608136</v>
      </c>
      <c r="F73" s="258">
        <v>14646.748858391864</v>
      </c>
      <c r="G73" s="27">
        <v>312318.34937096428</v>
      </c>
      <c r="H73" s="257">
        <v>383265.65062903572</v>
      </c>
      <c r="I73" s="27">
        <v>400039</v>
      </c>
      <c r="J73" s="257">
        <v>385079</v>
      </c>
      <c r="K73" s="27">
        <v>445084</v>
      </c>
      <c r="L73" s="257">
        <v>520610</v>
      </c>
      <c r="M73" s="27">
        <v>514981</v>
      </c>
      <c r="N73" s="257">
        <v>650063</v>
      </c>
      <c r="O73" s="27">
        <v>598303.67076000001</v>
      </c>
      <c r="P73" s="257">
        <v>741616.62878000003</v>
      </c>
      <c r="Q73" s="27">
        <v>717604</v>
      </c>
      <c r="R73" s="257">
        <v>796041</v>
      </c>
      <c r="S73" s="111">
        <v>10907</v>
      </c>
      <c r="T73" s="259">
        <v>16018</v>
      </c>
      <c r="U73" s="260">
        <v>15564</v>
      </c>
      <c r="V73" s="261">
        <v>26675</v>
      </c>
      <c r="W73" s="260">
        <v>14593.498030000001</v>
      </c>
      <c r="X73" s="261">
        <v>21746.501970000001</v>
      </c>
      <c r="Y73" s="228">
        <v>15035</v>
      </c>
      <c r="Z73" s="262">
        <v>16984</v>
      </c>
      <c r="AA73" s="260">
        <v>8314</v>
      </c>
      <c r="AB73" s="263">
        <v>25209</v>
      </c>
      <c r="AC73" s="260">
        <v>21999</v>
      </c>
      <c r="AD73" s="263">
        <v>23022</v>
      </c>
      <c r="AE73" s="228">
        <v>16916</v>
      </c>
      <c r="AF73" s="229">
        <v>21172</v>
      </c>
      <c r="AG73" s="228">
        <v>21111</v>
      </c>
      <c r="AH73" s="229">
        <v>35440</v>
      </c>
      <c r="AI73" s="228">
        <v>11235</v>
      </c>
      <c r="AJ73" s="229">
        <v>31934</v>
      </c>
      <c r="AK73" s="228">
        <v>26570</v>
      </c>
      <c r="AL73" s="229">
        <v>29932</v>
      </c>
      <c r="AM73" s="228">
        <v>18142</v>
      </c>
      <c r="AN73" s="229">
        <v>27208</v>
      </c>
      <c r="AO73" s="275">
        <v>19949</v>
      </c>
      <c r="AP73" s="276">
        <v>21257</v>
      </c>
      <c r="AQ73" s="275">
        <v>19546.320469999999</v>
      </c>
      <c r="AR73" s="276">
        <v>16424.316940000001</v>
      </c>
      <c r="AS73" s="340">
        <v>21268.074970000001</v>
      </c>
      <c r="AT73" s="341">
        <v>25757.502130000001</v>
      </c>
      <c r="AU73" s="340">
        <v>17816.34</v>
      </c>
      <c r="AV73" s="398">
        <v>228584.7525</v>
      </c>
      <c r="AW73" s="341">
        <v>978584.65999999992</v>
      </c>
      <c r="AX73" s="340">
        <v>97433.02436000001</v>
      </c>
      <c r="AY73" s="341">
        <v>6871.9362899999996</v>
      </c>
      <c r="AZ73" s="407">
        <v>20527.59</v>
      </c>
      <c r="BA73" s="408">
        <v>23160.03715</v>
      </c>
    </row>
    <row r="74" spans="1:53" ht="12.75" x14ac:dyDescent="0.2">
      <c r="A74" s="18"/>
      <c r="B74" s="18"/>
      <c r="C74" s="17"/>
      <c r="D74" s="17"/>
      <c r="E74" s="17"/>
      <c r="F74" s="17"/>
      <c r="G74" s="17"/>
      <c r="H74" s="17"/>
      <c r="I74" s="17"/>
      <c r="J74" s="17"/>
      <c r="K74" s="18"/>
      <c r="L74" s="18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W74" s="402" t="s">
        <v>381</v>
      </c>
    </row>
    <row r="75" spans="1:53" ht="14.25" x14ac:dyDescent="0.2">
      <c r="A75" s="18"/>
      <c r="B75" s="83" t="s">
        <v>109</v>
      </c>
      <c r="C75" s="18"/>
      <c r="D75" s="18"/>
      <c r="E75" s="18"/>
      <c r="F75" s="18"/>
      <c r="G75" s="18"/>
      <c r="H75" s="18"/>
      <c r="I75" s="17"/>
      <c r="J75" s="17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7"/>
      <c r="AP75" s="17"/>
      <c r="AR75" s="17"/>
    </row>
    <row r="76" spans="1:53" ht="12.75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</row>
    <row r="77" spans="1:53" ht="12.75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T77" s="2"/>
      <c r="AW77" s="2"/>
    </row>
    <row r="78" spans="1:53" ht="12.75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</row>
  </sheetData>
  <mergeCells count="2">
    <mergeCell ref="A3:A4"/>
    <mergeCell ref="B3:B4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12"/>
  <sheetViews>
    <sheetView zoomScaleNormal="100" workbookViewId="0"/>
  </sheetViews>
  <sheetFormatPr defaultRowHeight="12.75" x14ac:dyDescent="0.2"/>
  <cols>
    <col min="11" max="11" width="8.85546875" customWidth="1"/>
  </cols>
  <sheetData>
    <row r="1" spans="1:12" ht="18" x14ac:dyDescent="0.25">
      <c r="A1" s="9" t="s">
        <v>24</v>
      </c>
      <c r="L1" s="6"/>
    </row>
    <row r="88" spans="1:1" ht="15.75" x14ac:dyDescent="0.25">
      <c r="A88" s="6" t="s">
        <v>42</v>
      </c>
    </row>
    <row r="112" spans="1:1" ht="15.75" x14ac:dyDescent="0.25">
      <c r="A112" s="6" t="s">
        <v>37</v>
      </c>
    </row>
  </sheetData>
  <phoneticPr fontId="0" type="noConversion"/>
  <printOptions horizontalCentered="1"/>
  <pageMargins left="0.39370078740157483" right="0.39370078740157483" top="0.59055118110236227" bottom="0.39370078740157483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88"/>
  <sheetViews>
    <sheetView workbookViewId="0"/>
  </sheetViews>
  <sheetFormatPr defaultRowHeight="12.75" x14ac:dyDescent="0.2"/>
  <cols>
    <col min="11" max="11" width="8.85546875" customWidth="1"/>
  </cols>
  <sheetData>
    <row r="1" spans="1:12" s="123" customFormat="1" ht="18" x14ac:dyDescent="0.25">
      <c r="A1" s="9" t="s">
        <v>41</v>
      </c>
    </row>
    <row r="2" spans="1:12" s="123" customFormat="1" ht="18" x14ac:dyDescent="0.25">
      <c r="A2" s="9" t="s">
        <v>25</v>
      </c>
      <c r="L2" s="9"/>
    </row>
    <row r="64" spans="1:1" ht="15.75" x14ac:dyDescent="0.25">
      <c r="A64" s="6" t="s">
        <v>42</v>
      </c>
    </row>
    <row r="88" spans="1:1" ht="15.75" x14ac:dyDescent="0.25">
      <c r="A88" s="6" t="s">
        <v>37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3"/>
  <sheetViews>
    <sheetView zoomScale="75" workbookViewId="0"/>
  </sheetViews>
  <sheetFormatPr defaultRowHeight="12.75" x14ac:dyDescent="0.2"/>
  <sheetData>
    <row r="1" spans="1:2" ht="20.25" x14ac:dyDescent="0.3">
      <c r="A1" s="7" t="s">
        <v>36</v>
      </c>
    </row>
    <row r="2" spans="1:2" ht="20.25" x14ac:dyDescent="0.3">
      <c r="A2" s="7"/>
      <c r="B2" s="7" t="s">
        <v>91</v>
      </c>
    </row>
    <row r="3" spans="1:2" ht="20.25" x14ac:dyDescent="0.3">
      <c r="A3" s="7"/>
      <c r="B3" s="7"/>
    </row>
  </sheetData>
  <phoneticPr fontId="0" type="noConversion"/>
  <pageMargins left="0.39370078740157483" right="0.39370078740157483" top="0.98425196850393704" bottom="0.78740157480314965" header="0.51181102362204722" footer="0.51181102362204722"/>
  <pageSetup paperSize="9" scale="91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9"/>
  <sheetViews>
    <sheetView zoomScale="90" workbookViewId="0">
      <pane ySplit="1" topLeftCell="A275" activePane="bottomLeft" state="frozen"/>
      <selection pane="bottomLeft" activeCell="M297" sqref="M297"/>
    </sheetView>
  </sheetViews>
  <sheetFormatPr defaultRowHeight="12.75" x14ac:dyDescent="0.2"/>
  <cols>
    <col min="1" max="8" width="9.28515625" customWidth="1"/>
    <col min="9" max="9" width="4" customWidth="1"/>
    <col min="10" max="18" width="9.28515625" customWidth="1"/>
  </cols>
  <sheetData>
    <row r="1" spans="1:1" ht="23.25" x14ac:dyDescent="0.35">
      <c r="A1" s="10" t="s">
        <v>52</v>
      </c>
    </row>
    <row r="19" spans="4:4" x14ac:dyDescent="0.2">
      <c r="D19" s="11"/>
    </row>
  </sheetData>
  <phoneticPr fontId="0" type="noConversion"/>
  <printOptions horizontalCentered="1"/>
  <pageMargins left="0" right="0" top="0.98425196850393704" bottom="0.98425196850393704" header="0.51181102362204722" footer="0.51181102362204722"/>
  <pageSetup paperSize="9" scale="65" fitToHeight="4" orientation="portrait" r:id="rId1"/>
  <headerFooter alignWithMargins="0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15</vt:i4>
      </vt:variant>
    </vt:vector>
  </HeadingPairs>
  <TitlesOfParts>
    <vt:vector size="28" baseType="lpstr">
      <vt:lpstr>Tabulka 1,2,3</vt:lpstr>
      <vt:lpstr>Graf 1,2,3</vt:lpstr>
      <vt:lpstr>Tabulka 4a)b)</vt:lpstr>
      <vt:lpstr>Graf 4a)b)</vt:lpstr>
      <vt:lpstr>Tabulka 5</vt:lpstr>
      <vt:lpstr>Graf 5</vt:lpstr>
      <vt:lpstr>Graf 6</vt:lpstr>
      <vt:lpstr>Graf 7</vt:lpstr>
      <vt:lpstr>Graf 8</vt:lpstr>
      <vt:lpstr>Graf 9a až 9o</vt:lpstr>
      <vt:lpstr>Graf 10a)b)</vt:lpstr>
      <vt:lpstr>Graf 11</vt:lpstr>
      <vt:lpstr>NETISKNOUT_vst.data</vt:lpstr>
      <vt:lpstr>'Graf 8'!Názvy_tisku</vt:lpstr>
      <vt:lpstr>'Graf 9a až 9o'!Názvy_tisku</vt:lpstr>
      <vt:lpstr>'Graf 1,2,3'!Oblast_tisku</vt:lpstr>
      <vt:lpstr>'Graf 10a)b)'!Oblast_tisku</vt:lpstr>
      <vt:lpstr>'Graf 11'!Oblast_tisku</vt:lpstr>
      <vt:lpstr>'Graf 4a)b)'!Oblast_tisku</vt:lpstr>
      <vt:lpstr>'Graf 5'!Oblast_tisku</vt:lpstr>
      <vt:lpstr>'Graf 6'!Oblast_tisku</vt:lpstr>
      <vt:lpstr>'Graf 7'!Oblast_tisku</vt:lpstr>
      <vt:lpstr>'Graf 8'!Oblast_tisku</vt:lpstr>
      <vt:lpstr>'Graf 9a až 9o'!Oblast_tisku</vt:lpstr>
      <vt:lpstr>NETISKNOUT_vst.data!Oblast_tisku</vt:lpstr>
      <vt:lpstr>'Tabulka 1,2,3'!Oblast_tisku</vt:lpstr>
      <vt:lpstr>'Tabulka 4a)b)'!Oblast_tisku</vt:lpstr>
      <vt:lpstr>'Tabulka 5'!Oblast_tisku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Pavel Horňák</cp:lastModifiedBy>
  <cp:lastPrinted>2023-03-22T08:40:03Z</cp:lastPrinted>
  <dcterms:created xsi:type="dcterms:W3CDTF">2002-04-05T13:09:22Z</dcterms:created>
  <dcterms:modified xsi:type="dcterms:W3CDTF">2023-03-22T15:11:48Z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